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4.xml" ContentType="application/vnd.openxmlformats-officedocument.themeOverride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5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6.xml" ContentType="application/vnd.openxmlformats-officedocument.themeOverride+xml"/>
  <Override PartName="/xl/drawings/drawing11.xml" ContentType="application/vnd.openxmlformats-officedocument.drawingml.chartshapes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7.xml" ContentType="application/vnd.openxmlformats-officedocument.themeOverrid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8.xml" ContentType="application/vnd.openxmlformats-officedocument.themeOverride+xml"/>
  <Override PartName="/xl/drawings/drawing14.xml" ContentType="application/vnd.openxmlformats-officedocument.drawingml.chartshapes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9.xml" ContentType="application/vnd.openxmlformats-officedocument.themeOverrid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10.xml" ContentType="application/vnd.openxmlformats-officedocument.themeOverride+xml"/>
  <Override PartName="/xl/drawings/drawing17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tatnett.sharepoint.com/sites/LangsiktigMarkedsanalyse_fag/Shared Documents/LMA 2026/Rapport/"/>
    </mc:Choice>
  </mc:AlternateContent>
  <xr:revisionPtr revIDLastSave="1977" documentId="8_{3EB213AD-B2F8-47AE-9DEF-A36A7C4D8D71}" xr6:coauthVersionLast="47" xr6:coauthVersionMax="47" xr10:uidLastSave="{D301D024-C922-4314-9A5A-8D25958FC6BB}"/>
  <bookViews>
    <workbookView minimized="1" xWindow="3960" yWindow="3570" windowWidth="21600" windowHeight="12645" xr2:uid="{00000000-000D-0000-FFFF-FFFF00000000}"/>
  </bookViews>
  <sheets>
    <sheet name="Info" sheetId="7" r:id="rId1"/>
    <sheet name="Brensels- og CO2-priser" sheetId="6" r:id="rId2"/>
    <sheet name="Europa" sheetId="16" r:id="rId3"/>
    <sheet name="Forbruk og produksjon Europa" sheetId="15" r:id="rId4"/>
    <sheet name="Kraftpriser Europa" sheetId="14" r:id="rId5"/>
    <sheet name="Norden" sheetId="17" r:id="rId6"/>
    <sheet name="Forbruk og produksjon Norden" sheetId="12" r:id="rId7"/>
    <sheet name="Norsk forbruk" sheetId="23" r:id="rId8"/>
    <sheet name="Kraftpriser Norden" sheetId="21" r:id="rId9"/>
    <sheet name="Energibalanse Norge" sheetId="22" r:id="rId10"/>
  </sheets>
  <definedNames>
    <definedName name="Addo_DocID">"3f92e804-30ba-4061-b1ea-bb1ef80216a1"</definedName>
    <definedName name="Addo_Today">43090</definedName>
    <definedName name="ds1forskyvning" localSheetId="8">#REF!</definedName>
    <definedName name="ds1forskyvning">#REF!</definedName>
    <definedName name="ds2forskyvning" localSheetId="8">#REF!</definedName>
    <definedName name="ds2forskyvnin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9" i="21" l="1"/>
  <c r="Z19" i="21"/>
  <c r="S54" i="15"/>
  <c r="T54" i="15"/>
  <c r="U54" i="15"/>
  <c r="V54" i="15"/>
  <c r="W54" i="15"/>
  <c r="X54" i="15"/>
  <c r="X26" i="12"/>
  <c r="O16" i="23"/>
  <c r="M28" i="23"/>
  <c r="M26" i="23"/>
  <c r="M25" i="23"/>
  <c r="M27" i="23"/>
  <c r="N16" i="23"/>
  <c r="M19" i="23" s="1"/>
  <c r="S16" i="23"/>
  <c r="T16" i="23"/>
  <c r="R16" i="23"/>
  <c r="Q16" i="23"/>
  <c r="P16" i="23"/>
  <c r="I44" i="23"/>
  <c r="H44" i="23"/>
  <c r="G44" i="23"/>
  <c r="F44" i="23"/>
  <c r="E44" i="23"/>
  <c r="D44" i="23"/>
  <c r="I34" i="23"/>
  <c r="H34" i="23"/>
  <c r="G34" i="23"/>
  <c r="F34" i="23"/>
  <c r="E34" i="23"/>
  <c r="D34" i="23"/>
  <c r="I24" i="23"/>
  <c r="H24" i="23"/>
  <c r="G24" i="23"/>
  <c r="F24" i="23"/>
  <c r="E24" i="23"/>
  <c r="D24" i="23"/>
  <c r="I14" i="23"/>
  <c r="H14" i="23"/>
  <c r="G14" i="23"/>
  <c r="F14" i="23"/>
  <c r="E14" i="23"/>
  <c r="D14" i="23"/>
  <c r="M38" i="22"/>
  <c r="AL38" i="22"/>
  <c r="AM38" i="22"/>
  <c r="AN38" i="22"/>
  <c r="AO38" i="22"/>
  <c r="AP38" i="22"/>
  <c r="AL39" i="22"/>
  <c r="AM39" i="22"/>
  <c r="AN39" i="22"/>
  <c r="AO39" i="22"/>
  <c r="AP39" i="22"/>
  <c r="AL40" i="22"/>
  <c r="AM40" i="22"/>
  <c r="AN40" i="22"/>
  <c r="AO40" i="22"/>
  <c r="AP40" i="22"/>
  <c r="AK38" i="22"/>
  <c r="AK40" i="22"/>
  <c r="AK39" i="22"/>
  <c r="AF38" i="22"/>
  <c r="AG38" i="22"/>
  <c r="AH38" i="22"/>
  <c r="AI38" i="22"/>
  <c r="AJ38" i="22"/>
  <c r="AF39" i="22"/>
  <c r="AG39" i="22"/>
  <c r="AH39" i="22"/>
  <c r="AI39" i="22"/>
  <c r="AJ39" i="22"/>
  <c r="AF40" i="22"/>
  <c r="AG40" i="22"/>
  <c r="AH40" i="22"/>
  <c r="AI40" i="22"/>
  <c r="AJ40" i="22"/>
  <c r="AE40" i="22"/>
  <c r="AE39" i="22"/>
  <c r="AE38" i="22"/>
  <c r="Z38" i="22"/>
  <c r="AA38" i="22"/>
  <c r="AB38" i="22"/>
  <c r="AC38" i="22"/>
  <c r="AD38" i="22"/>
  <c r="Z39" i="22"/>
  <c r="AA39" i="22"/>
  <c r="AB39" i="22"/>
  <c r="AC39" i="22"/>
  <c r="AD39" i="22"/>
  <c r="Z40" i="22"/>
  <c r="AA40" i="22"/>
  <c r="AB40" i="22"/>
  <c r="AC40" i="22"/>
  <c r="AD40" i="22"/>
  <c r="Y40" i="22"/>
  <c r="Y39" i="22"/>
  <c r="Y38" i="22"/>
  <c r="T40" i="22"/>
  <c r="U40" i="22"/>
  <c r="V40" i="22"/>
  <c r="W40" i="22"/>
  <c r="X40" i="22"/>
  <c r="T39" i="22"/>
  <c r="U39" i="22"/>
  <c r="V39" i="22"/>
  <c r="W39" i="22"/>
  <c r="X39" i="22"/>
  <c r="T38" i="22"/>
  <c r="U38" i="22"/>
  <c r="V38" i="22"/>
  <c r="W38" i="22"/>
  <c r="X38" i="22"/>
  <c r="S40" i="22"/>
  <c r="S39" i="22"/>
  <c r="S38" i="22"/>
  <c r="N38" i="22"/>
  <c r="O38" i="22"/>
  <c r="P38" i="22"/>
  <c r="Q38" i="22"/>
  <c r="R38" i="22"/>
  <c r="N39" i="22"/>
  <c r="O39" i="22"/>
  <c r="P39" i="22"/>
  <c r="Q39" i="22"/>
  <c r="R39" i="22"/>
  <c r="N40" i="22"/>
  <c r="O40" i="22"/>
  <c r="P40" i="22"/>
  <c r="Q40" i="22"/>
  <c r="M40" i="22"/>
  <c r="M39" i="22"/>
  <c r="AG77" i="22"/>
  <c r="AH77" i="22"/>
  <c r="AI77" i="22"/>
  <c r="AJ77" i="22"/>
  <c r="AK77" i="22"/>
  <c r="AL77" i="22"/>
  <c r="AG78" i="22"/>
  <c r="AH78" i="22"/>
  <c r="AI78" i="22"/>
  <c r="AJ78" i="22"/>
  <c r="AK78" i="22"/>
  <c r="AL78" i="22"/>
  <c r="AG79" i="22"/>
  <c r="AH79" i="22"/>
  <c r="AI79" i="22"/>
  <c r="AJ79" i="22"/>
  <c r="AK79" i="22"/>
  <c r="AL79" i="22"/>
  <c r="AG80" i="22"/>
  <c r="AH80" i="22"/>
  <c r="AI80" i="22"/>
  <c r="AJ80" i="22"/>
  <c r="AK80" i="22"/>
  <c r="AL80" i="22"/>
  <c r="D10" i="22"/>
  <c r="E10" i="22"/>
  <c r="F10" i="22"/>
  <c r="G10" i="22"/>
  <c r="H10" i="22"/>
  <c r="I10" i="22"/>
  <c r="R40" i="22" s="1"/>
  <c r="D13" i="22"/>
  <c r="E13" i="22"/>
  <c r="F13" i="22"/>
  <c r="G13" i="22"/>
  <c r="H13" i="22"/>
  <c r="I13" i="22"/>
  <c r="D16" i="22"/>
  <c r="E16" i="22"/>
  <c r="F16" i="22"/>
  <c r="G16" i="22"/>
  <c r="H16" i="22"/>
  <c r="I16" i="22"/>
  <c r="D19" i="22"/>
  <c r="E19" i="22"/>
  <c r="F19" i="22"/>
  <c r="G19" i="22"/>
  <c r="H19" i="22"/>
  <c r="I19" i="22"/>
  <c r="D22" i="22"/>
  <c r="E22" i="22"/>
  <c r="F22" i="22"/>
  <c r="G22" i="22"/>
  <c r="H22" i="22"/>
  <c r="I22" i="22"/>
  <c r="D26" i="22"/>
  <c r="E26" i="22"/>
  <c r="F26" i="22"/>
  <c r="G26" i="22"/>
  <c r="H26" i="22"/>
  <c r="I26" i="22"/>
  <c r="D29" i="22"/>
  <c r="E29" i="22"/>
  <c r="F29" i="22"/>
  <c r="G29" i="22"/>
  <c r="H29" i="22"/>
  <c r="I29" i="22"/>
  <c r="M37" i="22"/>
  <c r="N37" i="22"/>
  <c r="T37" i="22" s="1"/>
  <c r="Z37" i="22" s="1"/>
  <c r="AF37" i="22" s="1"/>
  <c r="AL37" i="22" s="1"/>
  <c r="O37" i="22"/>
  <c r="U37" i="22" s="1"/>
  <c r="AA37" i="22" s="1"/>
  <c r="AG37" i="22" s="1"/>
  <c r="AM37" i="22" s="1"/>
  <c r="P37" i="22"/>
  <c r="V37" i="22" s="1"/>
  <c r="AB37" i="22" s="1"/>
  <c r="AH37" i="22" s="1"/>
  <c r="AN37" i="22" s="1"/>
  <c r="Q37" i="22"/>
  <c r="R37" i="22"/>
  <c r="S37" i="22"/>
  <c r="Y37" i="22" s="1"/>
  <c r="AE37" i="22" s="1"/>
  <c r="AK37" i="22" s="1"/>
  <c r="W37" i="22"/>
  <c r="AC37" i="22" s="1"/>
  <c r="AI37" i="22" s="1"/>
  <c r="AO37" i="22" s="1"/>
  <c r="X37" i="22"/>
  <c r="AD37" i="22" s="1"/>
  <c r="AJ37" i="22" s="1"/>
  <c r="AP37" i="22" s="1"/>
  <c r="D32" i="22"/>
  <c r="E32" i="22"/>
  <c r="F32" i="22"/>
  <c r="G32" i="22"/>
  <c r="H32" i="22"/>
  <c r="I32" i="22"/>
  <c r="D35" i="22"/>
  <c r="E35" i="22"/>
  <c r="F35" i="22"/>
  <c r="G35" i="22"/>
  <c r="H35" i="22"/>
  <c r="I35" i="22"/>
  <c r="D38" i="22"/>
  <c r="E38" i="22"/>
  <c r="F38" i="22"/>
  <c r="G38" i="22"/>
  <c r="H38" i="22"/>
  <c r="I38" i="22"/>
  <c r="D42" i="22"/>
  <c r="E42" i="22"/>
  <c r="F42" i="22"/>
  <c r="G42" i="22"/>
  <c r="H42" i="22"/>
  <c r="I42" i="22"/>
  <c r="D45" i="22"/>
  <c r="E45" i="22"/>
  <c r="F45" i="22"/>
  <c r="G45" i="22"/>
  <c r="H45" i="22"/>
  <c r="I45" i="22"/>
  <c r="D48" i="22"/>
  <c r="E48" i="22"/>
  <c r="F48" i="22"/>
  <c r="G48" i="22"/>
  <c r="H48" i="22"/>
  <c r="I48" i="22"/>
  <c r="D51" i="22"/>
  <c r="E51" i="22"/>
  <c r="F51" i="22"/>
  <c r="G51" i="22"/>
  <c r="H51" i="22"/>
  <c r="I51" i="22"/>
  <c r="D54" i="22"/>
  <c r="E54" i="22"/>
  <c r="F54" i="22"/>
  <c r="G54" i="22"/>
  <c r="H54" i="22"/>
  <c r="I54" i="22"/>
  <c r="D58" i="22"/>
  <c r="E58" i="22"/>
  <c r="F58" i="22"/>
  <c r="G58" i="22"/>
  <c r="H58" i="22"/>
  <c r="I58" i="22"/>
  <c r="D61" i="22"/>
  <c r="E61" i="22"/>
  <c r="F61" i="22"/>
  <c r="G61" i="22"/>
  <c r="H61" i="22"/>
  <c r="I61" i="22"/>
  <c r="D64" i="22"/>
  <c r="E64" i="22"/>
  <c r="F64" i="22"/>
  <c r="G64" i="22"/>
  <c r="H64" i="22"/>
  <c r="I64" i="22"/>
  <c r="D67" i="22"/>
  <c r="E67" i="22"/>
  <c r="F67" i="22"/>
  <c r="G67" i="22"/>
  <c r="H67" i="22"/>
  <c r="I67" i="22"/>
  <c r="D70" i="22"/>
  <c r="E70" i="22"/>
  <c r="F70" i="22"/>
  <c r="G70" i="22"/>
  <c r="H70" i="22"/>
  <c r="I70" i="22"/>
  <c r="U29" i="21"/>
  <c r="R28" i="21"/>
  <c r="S28" i="21"/>
  <c r="S26" i="21"/>
  <c r="T26" i="21"/>
  <c r="V26" i="21"/>
  <c r="AB26" i="21" s="1"/>
  <c r="V19" i="21"/>
  <c r="V21" i="21" s="1"/>
  <c r="AB21" i="21" s="1"/>
  <c r="U19" i="21"/>
  <c r="U24" i="21" s="1"/>
  <c r="T19" i="21"/>
  <c r="T24" i="21" s="1"/>
  <c r="S19" i="21"/>
  <c r="S24" i="21" s="1"/>
  <c r="R19" i="21"/>
  <c r="R24" i="21" s="1"/>
  <c r="T21" i="21" l="1"/>
  <c r="V28" i="21"/>
  <c r="AB28" i="21" s="1"/>
  <c r="U28" i="21"/>
  <c r="T28" i="21"/>
  <c r="U26" i="21"/>
  <c r="Z26" i="21" s="1"/>
  <c r="V29" i="21"/>
  <c r="AB29" i="21" s="1"/>
  <c r="AA29" i="21" s="1"/>
  <c r="T29" i="21"/>
  <c r="Z29" i="21" s="1"/>
  <c r="R26" i="21"/>
  <c r="S29" i="21"/>
  <c r="V27" i="21"/>
  <c r="AB27" i="21" s="1"/>
  <c r="R29" i="21"/>
  <c r="U27" i="21"/>
  <c r="T27" i="21"/>
  <c r="S27" i="21"/>
  <c r="R27" i="21"/>
  <c r="W19" i="21"/>
  <c r="M20" i="23"/>
  <c r="P20" i="23" s="1"/>
  <c r="M21" i="23"/>
  <c r="P21" i="23" s="1"/>
  <c r="M22" i="23"/>
  <c r="M23" i="23"/>
  <c r="M24" i="23"/>
  <c r="T28" i="23" s="1"/>
  <c r="M18" i="23"/>
  <c r="T19" i="23"/>
  <c r="V24" i="21"/>
  <c r="AB24" i="21" s="1"/>
  <c r="AA24" i="21" s="1"/>
  <c r="Z24" i="21"/>
  <c r="V25" i="21"/>
  <c r="AB25" i="21" s="1"/>
  <c r="R23" i="21"/>
  <c r="S23" i="21"/>
  <c r="T23" i="21"/>
  <c r="U23" i="21"/>
  <c r="V23" i="21"/>
  <c r="AB23" i="21" s="1"/>
  <c r="R22" i="21"/>
  <c r="X19" i="21"/>
  <c r="S22" i="21"/>
  <c r="R25" i="21"/>
  <c r="Y19" i="21"/>
  <c r="T22" i="21"/>
  <c r="S25" i="21"/>
  <c r="T20" i="21"/>
  <c r="AB20" i="21" s="1"/>
  <c r="U22" i="21"/>
  <c r="T25" i="21"/>
  <c r="V22" i="21"/>
  <c r="AB22" i="21" s="1"/>
  <c r="U25" i="21"/>
  <c r="R21" i="21"/>
  <c r="S21" i="21"/>
  <c r="U21" i="21"/>
  <c r="AA21" i="21" s="1"/>
  <c r="AA26" i="21" l="1"/>
  <c r="X26" i="21" s="1"/>
  <c r="W26" i="21" s="1"/>
  <c r="Z27" i="21"/>
  <c r="Z28" i="21"/>
  <c r="AA28" i="21"/>
  <c r="AA27" i="21"/>
  <c r="O28" i="23"/>
  <c r="Q28" i="23"/>
  <c r="S28" i="23"/>
  <c r="R28" i="23"/>
  <c r="P28" i="23"/>
  <c r="Q24" i="23"/>
  <c r="Q26" i="23"/>
  <c r="O27" i="23"/>
  <c r="O26" i="23"/>
  <c r="T21" i="23"/>
  <c r="R21" i="23"/>
  <c r="O25" i="23"/>
  <c r="R24" i="23"/>
  <c r="P25" i="23"/>
  <c r="S27" i="23"/>
  <c r="S24" i="23"/>
  <c r="R25" i="23"/>
  <c r="T25" i="23"/>
  <c r="T26" i="23"/>
  <c r="Q25" i="23"/>
  <c r="R27" i="23"/>
  <c r="P24" i="23"/>
  <c r="R26" i="23"/>
  <c r="T27" i="23"/>
  <c r="Q27" i="23"/>
  <c r="P27" i="23"/>
  <c r="T24" i="23"/>
  <c r="S26" i="23"/>
  <c r="P26" i="23"/>
  <c r="S25" i="23"/>
  <c r="O24" i="23"/>
  <c r="S19" i="23"/>
  <c r="Q19" i="23"/>
  <c r="P19" i="23"/>
  <c r="O19" i="23"/>
  <c r="R19" i="23"/>
  <c r="P22" i="23"/>
  <c r="T22" i="23"/>
  <c r="O23" i="23"/>
  <c r="T23" i="23"/>
  <c r="P18" i="23"/>
  <c r="T18" i="23"/>
  <c r="O20" i="23"/>
  <c r="T20" i="23"/>
  <c r="S18" i="23"/>
  <c r="O18" i="23"/>
  <c r="S20" i="23"/>
  <c r="Q20" i="23"/>
  <c r="R20" i="23"/>
  <c r="S23" i="23"/>
  <c r="Q23" i="23"/>
  <c r="P23" i="23"/>
  <c r="R23" i="23"/>
  <c r="S21" i="23"/>
  <c r="Q21" i="23"/>
  <c r="R18" i="23"/>
  <c r="O21" i="23"/>
  <c r="Q18" i="23"/>
  <c r="S22" i="23"/>
  <c r="R22" i="23"/>
  <c r="Q22" i="23"/>
  <c r="O22" i="23"/>
  <c r="X29" i="21"/>
  <c r="W29" i="21" s="1"/>
  <c r="X24" i="21"/>
  <c r="W24" i="21" s="1"/>
  <c r="AA25" i="21"/>
  <c r="Z22" i="21"/>
  <c r="Z23" i="21"/>
  <c r="Z21" i="21"/>
  <c r="X21" i="21" s="1"/>
  <c r="AA23" i="21"/>
  <c r="Z25" i="21"/>
  <c r="AA22" i="21"/>
  <c r="X28" i="21" l="1"/>
  <c r="W28" i="21" s="1"/>
  <c r="AC28" i="21" s="1"/>
  <c r="X27" i="21"/>
  <c r="W27" i="21" s="1"/>
  <c r="AC27" i="21" s="1"/>
  <c r="AC24" i="21"/>
  <c r="W21" i="21"/>
  <c r="AC21" i="21" s="1"/>
  <c r="AC26" i="21"/>
  <c r="AC29" i="21"/>
  <c r="X23" i="21"/>
  <c r="X22" i="21"/>
  <c r="X25" i="21"/>
  <c r="W25" i="21" s="1"/>
  <c r="W23" i="21" l="1"/>
  <c r="AC23" i="21" s="1"/>
  <c r="W22" i="21"/>
  <c r="AC22" i="21" s="1"/>
  <c r="AC25" i="21"/>
  <c r="Q31" i="14" a="1"/>
  <c r="Q31" i="14" s="1"/>
  <c r="R31" i="14" a="1"/>
  <c r="R31" i="14" s="1"/>
  <c r="T31" i="14" s="1"/>
  <c r="R32" i="14" a="1"/>
  <c r="R32" i="14" s="1"/>
  <c r="T32" i="14" s="1"/>
  <c r="R33" i="14" a="1"/>
  <c r="R33" i="14" s="1"/>
  <c r="T33" i="14" s="1"/>
  <c r="R34" i="14" a="1"/>
  <c r="R34" i="14" s="1"/>
  <c r="T34" i="14" s="1"/>
  <c r="R35" i="14" a="1"/>
  <c r="R35" i="14" s="1"/>
  <c r="T35" i="14" s="1"/>
  <c r="R30" i="14" a="1"/>
  <c r="R30" i="14" s="1"/>
  <c r="T30" i="14" s="1"/>
  <c r="Q32" i="14" a="1"/>
  <c r="Q32" i="14" s="1"/>
  <c r="U32" i="14" s="1"/>
  <c r="Q33" i="14" a="1"/>
  <c r="Q33" i="14" s="1"/>
  <c r="Q34" i="14" a="1"/>
  <c r="Q34" i="14" s="1"/>
  <c r="Q35" i="14" a="1"/>
  <c r="Q35" i="14" s="1"/>
  <c r="Q30" i="14" a="1"/>
  <c r="Q30" i="14" s="1"/>
  <c r="P31" i="14" a="1"/>
  <c r="P31" i="14" s="1"/>
  <c r="P32" i="14" a="1"/>
  <c r="P32" i="14" s="1"/>
  <c r="P33" i="14" a="1"/>
  <c r="P33" i="14" s="1"/>
  <c r="P34" i="14" a="1"/>
  <c r="P34" i="14" s="1"/>
  <c r="P35" i="14" a="1"/>
  <c r="P35" i="14" s="1"/>
  <c r="P30" i="14" a="1"/>
  <c r="P30" i="14" s="1"/>
  <c r="U34" i="14" l="1"/>
  <c r="U35" i="14"/>
  <c r="W35" i="14"/>
  <c r="U30" i="14"/>
  <c r="W32" i="14"/>
  <c r="W34" i="14"/>
  <c r="W30" i="14"/>
  <c r="W33" i="14"/>
  <c r="U33" i="14"/>
  <c r="W31" i="14"/>
  <c r="U31" i="14"/>
  <c r="D24" i="12" l="1"/>
  <c r="D43" i="12"/>
  <c r="D62" i="12"/>
  <c r="E81" i="12"/>
  <c r="F81" i="12"/>
  <c r="G81" i="12"/>
  <c r="H81" i="12"/>
  <c r="I81" i="12"/>
  <c r="J81" i="12"/>
  <c r="K81" i="12"/>
  <c r="L81" i="12"/>
  <c r="M81" i="12"/>
  <c r="D81" i="12"/>
  <c r="E90" i="12"/>
  <c r="F90" i="12"/>
  <c r="F100" i="12" s="1"/>
  <c r="G90" i="12"/>
  <c r="H90" i="12"/>
  <c r="I90" i="12"/>
  <c r="I100" i="12" s="1"/>
  <c r="J90" i="12"/>
  <c r="J100" i="12" s="1"/>
  <c r="K90" i="12"/>
  <c r="K100" i="12" s="1"/>
  <c r="L90" i="12"/>
  <c r="L100" i="12" s="1"/>
  <c r="M90" i="12"/>
  <c r="M100" i="12" s="1"/>
  <c r="D90" i="12"/>
  <c r="E100" i="12"/>
  <c r="G100" i="12"/>
  <c r="H100" i="12"/>
  <c r="D100" i="12"/>
  <c r="E98" i="12"/>
  <c r="F98" i="12"/>
  <c r="G98" i="12"/>
  <c r="H98" i="12"/>
  <c r="I98" i="12"/>
  <c r="J98" i="12"/>
  <c r="K98" i="12"/>
  <c r="L98" i="12"/>
  <c r="M98" i="12"/>
  <c r="D98" i="12"/>
  <c r="E97" i="12"/>
  <c r="F97" i="12"/>
  <c r="G97" i="12"/>
  <c r="H97" i="12"/>
  <c r="I97" i="12"/>
  <c r="J97" i="12"/>
  <c r="K97" i="12"/>
  <c r="L97" i="12"/>
  <c r="M97" i="12"/>
  <c r="D96" i="12"/>
  <c r="D97" i="12"/>
  <c r="E96" i="12"/>
  <c r="F96" i="12"/>
  <c r="G96" i="12"/>
  <c r="H96" i="12"/>
  <c r="I96" i="12"/>
  <c r="J96" i="12"/>
  <c r="K96" i="12"/>
  <c r="L96" i="12"/>
  <c r="M96" i="12"/>
  <c r="E95" i="12"/>
  <c r="F95" i="12"/>
  <c r="G95" i="12"/>
  <c r="H95" i="12"/>
  <c r="I95" i="12"/>
  <c r="J95" i="12"/>
  <c r="K95" i="12"/>
  <c r="L95" i="12"/>
  <c r="M95" i="12"/>
  <c r="D95" i="12"/>
  <c r="E94" i="12"/>
  <c r="F94" i="12"/>
  <c r="G94" i="12"/>
  <c r="H94" i="12"/>
  <c r="I94" i="12"/>
  <c r="J94" i="12"/>
  <c r="K94" i="12"/>
  <c r="L94" i="12"/>
  <c r="M94" i="12"/>
  <c r="D94" i="12"/>
  <c r="E93" i="12"/>
  <c r="F93" i="12"/>
  <c r="G93" i="12"/>
  <c r="H93" i="12"/>
  <c r="I93" i="12"/>
  <c r="J93" i="12"/>
  <c r="K93" i="12"/>
  <c r="L93" i="12"/>
  <c r="M93" i="12"/>
  <c r="D93" i="12"/>
  <c r="E92" i="12"/>
  <c r="F92" i="12"/>
  <c r="G92" i="12"/>
  <c r="H92" i="12"/>
  <c r="I92" i="12"/>
  <c r="J92" i="12"/>
  <c r="K92" i="12"/>
  <c r="L92" i="12"/>
  <c r="M92" i="12"/>
  <c r="D92" i="12"/>
  <c r="E89" i="12"/>
  <c r="F89" i="12"/>
  <c r="G89" i="12"/>
  <c r="H89" i="12"/>
  <c r="I89" i="12"/>
  <c r="J89" i="12"/>
  <c r="K89" i="12"/>
  <c r="L89" i="12"/>
  <c r="M89" i="12"/>
  <c r="D89" i="12"/>
  <c r="E88" i="12"/>
  <c r="F88" i="12"/>
  <c r="G88" i="12"/>
  <c r="H88" i="12"/>
  <c r="I88" i="12"/>
  <c r="J88" i="12"/>
  <c r="K88" i="12"/>
  <c r="L88" i="12"/>
  <c r="M88" i="12"/>
  <c r="D88" i="12"/>
  <c r="E87" i="12"/>
  <c r="F87" i="12"/>
  <c r="G87" i="12"/>
  <c r="H87" i="12"/>
  <c r="I87" i="12"/>
  <c r="J87" i="12"/>
  <c r="K87" i="12"/>
  <c r="L87" i="12"/>
  <c r="M87" i="12"/>
  <c r="D87" i="12"/>
  <c r="E86" i="12"/>
  <c r="F86" i="12"/>
  <c r="G86" i="12"/>
  <c r="H86" i="12"/>
  <c r="I86" i="12"/>
  <c r="J86" i="12"/>
  <c r="K86" i="12"/>
  <c r="L86" i="12"/>
  <c r="M86" i="12"/>
  <c r="D86" i="12"/>
  <c r="E85" i="12"/>
  <c r="F85" i="12"/>
  <c r="G85" i="12"/>
  <c r="H85" i="12"/>
  <c r="I85" i="12"/>
  <c r="J85" i="12"/>
  <c r="K85" i="12"/>
  <c r="L85" i="12"/>
  <c r="M85" i="12"/>
  <c r="D85" i="12"/>
  <c r="E84" i="12"/>
  <c r="F84" i="12"/>
  <c r="G84" i="12"/>
  <c r="H84" i="12"/>
  <c r="I84" i="12"/>
  <c r="J84" i="12"/>
  <c r="K84" i="12"/>
  <c r="L84" i="12"/>
  <c r="M84" i="12"/>
  <c r="D84" i="12"/>
  <c r="E62" i="12"/>
  <c r="F62" i="12"/>
  <c r="G62" i="12"/>
  <c r="H62" i="12"/>
  <c r="I62" i="12"/>
  <c r="J62" i="12"/>
  <c r="K62" i="12"/>
  <c r="L62" i="12"/>
  <c r="M62" i="12"/>
  <c r="E43" i="12"/>
  <c r="F43" i="12"/>
  <c r="G43" i="12"/>
  <c r="H43" i="12"/>
  <c r="I43" i="12"/>
  <c r="J43" i="12"/>
  <c r="K43" i="12"/>
  <c r="L43" i="12"/>
  <c r="M43" i="12"/>
  <c r="E24" i="12"/>
  <c r="F24" i="12"/>
  <c r="G24" i="12"/>
  <c r="H24" i="12"/>
  <c r="I24" i="12"/>
  <c r="K24" i="12"/>
  <c r="L24" i="12"/>
  <c r="M24" i="12"/>
  <c r="E22" i="12"/>
  <c r="F22" i="12"/>
  <c r="G22" i="12"/>
  <c r="H22" i="12"/>
  <c r="I22" i="12"/>
  <c r="J22" i="12"/>
  <c r="K22" i="12"/>
  <c r="L22" i="12"/>
  <c r="M22" i="12"/>
  <c r="D22" i="12"/>
  <c r="D71" i="12"/>
  <c r="D79" i="12"/>
  <c r="E71" i="12"/>
  <c r="F71" i="12"/>
  <c r="G71" i="12"/>
  <c r="H71" i="12"/>
  <c r="I71" i="12"/>
  <c r="J71" i="12"/>
  <c r="K71" i="12"/>
  <c r="L71" i="12"/>
  <c r="M71" i="12"/>
  <c r="E79" i="12"/>
  <c r="F79" i="12"/>
  <c r="G79" i="12"/>
  <c r="H79" i="12"/>
  <c r="I79" i="12"/>
  <c r="J79" i="12"/>
  <c r="K79" i="12"/>
  <c r="L79" i="12"/>
  <c r="M79" i="12"/>
  <c r="E60" i="12"/>
  <c r="F60" i="12"/>
  <c r="G60" i="12"/>
  <c r="H60" i="12"/>
  <c r="I60" i="12"/>
  <c r="J60" i="12"/>
  <c r="K60" i="12"/>
  <c r="L60" i="12"/>
  <c r="M60" i="12"/>
  <c r="D60" i="12"/>
  <c r="E41" i="12"/>
  <c r="F41" i="12"/>
  <c r="G41" i="12"/>
  <c r="H41" i="12"/>
  <c r="I41" i="12"/>
  <c r="J41" i="12"/>
  <c r="K41" i="12"/>
  <c r="L41" i="12"/>
  <c r="M41" i="12"/>
  <c r="D41" i="12"/>
  <c r="E14" i="12" l="1"/>
  <c r="F14" i="12"/>
  <c r="G14" i="12"/>
  <c r="H14" i="12"/>
  <c r="I14" i="12"/>
  <c r="J14" i="12"/>
  <c r="J24" i="12" s="1"/>
  <c r="K14" i="12"/>
  <c r="L14" i="12"/>
  <c r="M14" i="12"/>
  <c r="D14" i="12"/>
  <c r="E52" i="12"/>
  <c r="F52" i="12"/>
  <c r="G52" i="12"/>
  <c r="H52" i="12"/>
  <c r="I52" i="12"/>
  <c r="J52" i="12"/>
  <c r="K52" i="12"/>
  <c r="L52" i="12"/>
  <c r="M52" i="12"/>
  <c r="D52" i="12"/>
  <c r="M33" i="12"/>
  <c r="E33" i="12"/>
  <c r="F33" i="12"/>
  <c r="G33" i="12"/>
  <c r="H33" i="12"/>
  <c r="I33" i="12"/>
  <c r="J33" i="12"/>
  <c r="K33" i="12"/>
  <c r="L33" i="12"/>
  <c r="D33" i="12"/>
  <c r="R54" i="15" l="1"/>
  <c r="E27" i="15"/>
  <c r="F27" i="15"/>
  <c r="G27" i="15"/>
  <c r="H27" i="15"/>
  <c r="I27" i="15"/>
  <c r="J27" i="15"/>
  <c r="K27" i="15"/>
  <c r="L27" i="15"/>
  <c r="M27" i="15"/>
  <c r="D13" i="15"/>
  <c r="Q61" i="15" l="1"/>
  <c r="X61" i="15" s="1"/>
  <c r="E81" i="15"/>
  <c r="F81" i="15"/>
  <c r="G81" i="15"/>
  <c r="H81" i="15"/>
  <c r="I81" i="15"/>
  <c r="J81" i="15"/>
  <c r="K81" i="15"/>
  <c r="L81" i="15"/>
  <c r="M81" i="15"/>
  <c r="D81" i="15"/>
  <c r="E63" i="15"/>
  <c r="F63" i="15"/>
  <c r="G63" i="15"/>
  <c r="H63" i="15"/>
  <c r="I63" i="15"/>
  <c r="J63" i="15"/>
  <c r="K63" i="15"/>
  <c r="L63" i="15"/>
  <c r="M63" i="15"/>
  <c r="D63" i="15"/>
  <c r="M45" i="15"/>
  <c r="E45" i="15"/>
  <c r="F45" i="15"/>
  <c r="G45" i="15"/>
  <c r="H45" i="15"/>
  <c r="I45" i="15"/>
  <c r="J45" i="15"/>
  <c r="K45" i="15"/>
  <c r="L45" i="15"/>
  <c r="D45" i="15"/>
  <c r="E79" i="15"/>
  <c r="F79" i="15"/>
  <c r="G79" i="15"/>
  <c r="H79" i="15"/>
  <c r="I79" i="15"/>
  <c r="J79" i="15"/>
  <c r="K79" i="15"/>
  <c r="L79" i="15"/>
  <c r="M79" i="15"/>
  <c r="D79" i="15"/>
  <c r="E61" i="15"/>
  <c r="F61" i="15"/>
  <c r="G61" i="15"/>
  <c r="H61" i="15"/>
  <c r="I61" i="15"/>
  <c r="J61" i="15"/>
  <c r="K61" i="15"/>
  <c r="L61" i="15"/>
  <c r="M61" i="15"/>
  <c r="D61" i="15"/>
  <c r="E43" i="15"/>
  <c r="F43" i="15"/>
  <c r="G43" i="15"/>
  <c r="H43" i="15"/>
  <c r="I43" i="15"/>
  <c r="J43" i="15"/>
  <c r="K43" i="15"/>
  <c r="L43" i="15"/>
  <c r="M43" i="15"/>
  <c r="D43" i="15"/>
  <c r="E13" i="15"/>
  <c r="F13" i="15"/>
  <c r="G13" i="15"/>
  <c r="H13" i="15"/>
  <c r="I13" i="15"/>
  <c r="J13" i="15"/>
  <c r="K13" i="15"/>
  <c r="L13" i="15"/>
  <c r="M13" i="15"/>
  <c r="E25" i="15" l="1"/>
  <c r="F25" i="15"/>
  <c r="G25" i="15"/>
  <c r="H25" i="15"/>
  <c r="I25" i="15"/>
  <c r="J25" i="15"/>
  <c r="K25" i="15"/>
  <c r="L25" i="15"/>
  <c r="M25" i="15"/>
  <c r="D25" i="15"/>
  <c r="D27" i="15" s="1"/>
  <c r="E19" i="6"/>
  <c r="G20" i="6" a="1"/>
  <c r="G20" i="6" s="1"/>
  <c r="H21" i="6" a="1"/>
  <c r="H21" i="6" s="1"/>
  <c r="I21" i="6" a="1"/>
  <c r="I21" i="6" s="1"/>
  <c r="J21" i="6" a="1"/>
  <c r="J21" i="6" s="1"/>
  <c r="K21" i="6" a="1"/>
  <c r="K21" i="6" s="1"/>
  <c r="L21" i="6" a="1"/>
  <c r="L21" i="6" s="1"/>
  <c r="M21" i="6" a="1"/>
  <c r="M21" i="6" s="1"/>
  <c r="N21" i="6" a="1"/>
  <c r="N21" i="6" s="1"/>
  <c r="O21" i="6" a="1"/>
  <c r="O21" i="6" s="1"/>
  <c r="P21" i="6" a="1"/>
  <c r="P21" i="6" s="1"/>
  <c r="Q21" i="6" a="1"/>
  <c r="Q21" i="6" s="1"/>
  <c r="H22" i="6" a="1"/>
  <c r="H22" i="6" s="1"/>
  <c r="I22" i="6" a="1"/>
  <c r="I22" i="6" s="1"/>
  <c r="J22" i="6" a="1"/>
  <c r="J22" i="6" s="1"/>
  <c r="K22" i="6" a="1"/>
  <c r="K22" i="6" s="1"/>
  <c r="L22" i="6" a="1"/>
  <c r="L22" i="6" s="1"/>
  <c r="M22" i="6" a="1"/>
  <c r="M22" i="6" s="1"/>
  <c r="N22" i="6" a="1"/>
  <c r="N22" i="6" s="1"/>
  <c r="O22" i="6" a="1"/>
  <c r="O22" i="6" s="1"/>
  <c r="P22" i="6" a="1"/>
  <c r="P22" i="6" s="1"/>
  <c r="H23" i="6" a="1"/>
  <c r="H23" i="6" s="1"/>
  <c r="I23" i="6" a="1"/>
  <c r="I23" i="6" s="1"/>
  <c r="J23" i="6" a="1"/>
  <c r="J23" i="6" s="1"/>
  <c r="K23" i="6" a="1"/>
  <c r="K23" i="6" s="1"/>
  <c r="L23" i="6" a="1"/>
  <c r="L23" i="6" s="1"/>
  <c r="M23" i="6" a="1"/>
  <c r="M23" i="6" s="1"/>
  <c r="N23" i="6" a="1"/>
  <c r="N23" i="6" s="1"/>
  <c r="O23" i="6" a="1"/>
  <c r="O23" i="6" s="1"/>
  <c r="P23" i="6" a="1"/>
  <c r="P23" i="6" s="1"/>
  <c r="Q23" i="6" a="1"/>
  <c r="Q23" i="6" s="1"/>
  <c r="Q22" i="6" a="1"/>
  <c r="Q22" i="6" s="1"/>
  <c r="AH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G7" i="6"/>
  <c r="F7" i="6"/>
  <c r="E7" i="6"/>
  <c r="R26" i="12" l="1"/>
  <c r="Q29" i="12" s="1"/>
  <c r="S26" i="12"/>
  <c r="T26" i="12"/>
  <c r="U26" i="12"/>
  <c r="V26" i="12"/>
  <c r="W26" i="12"/>
  <c r="S29" i="12" l="1"/>
  <c r="X29" i="12"/>
  <c r="Q63" i="15"/>
  <c r="Q56" i="15"/>
  <c r="Q60" i="15"/>
  <c r="Q64" i="15"/>
  <c r="Q62" i="15"/>
  <c r="X62" i="15" s="1"/>
  <c r="Q67" i="15"/>
  <c r="X67" i="15" s="1"/>
  <c r="Q59" i="15"/>
  <c r="X59" i="15" s="1"/>
  <c r="Q66" i="15"/>
  <c r="Q58" i="15"/>
  <c r="Q65" i="15"/>
  <c r="X65" i="15" s="1"/>
  <c r="Q28" i="12"/>
  <c r="S28" i="12" s="1"/>
  <c r="Q42" i="12"/>
  <c r="X42" i="12" s="1"/>
  <c r="Q33" i="12"/>
  <c r="X33" i="12" s="1"/>
  <c r="Q36" i="12"/>
  <c r="X36" i="12" s="1"/>
  <c r="Q41" i="12"/>
  <c r="X41" i="12" s="1"/>
  <c r="Q32" i="12"/>
  <c r="X32" i="12" s="1"/>
  <c r="Q37" i="12"/>
  <c r="X37" i="12" s="1"/>
  <c r="Q44" i="12"/>
  <c r="Q31" i="12"/>
  <c r="X31" i="12" s="1"/>
  <c r="Q34" i="12"/>
  <c r="X34" i="12" s="1"/>
  <c r="Q39" i="12"/>
  <c r="X39" i="12" s="1"/>
  <c r="Q30" i="12"/>
  <c r="X30" i="12" s="1"/>
  <c r="Q40" i="12"/>
  <c r="X40" i="12" s="1"/>
  <c r="Q38" i="12"/>
  <c r="X38" i="12" s="1"/>
  <c r="S58" i="15" l="1"/>
  <c r="X58" i="15"/>
  <c r="S66" i="15"/>
  <c r="X66" i="15"/>
  <c r="S64" i="15"/>
  <c r="X64" i="15"/>
  <c r="S60" i="15"/>
  <c r="X60" i="15"/>
  <c r="S56" i="15"/>
  <c r="X56" i="15"/>
  <c r="S63" i="15"/>
  <c r="X63" i="15"/>
  <c r="X28" i="12"/>
  <c r="W28" i="12"/>
  <c r="V44" i="12"/>
  <c r="X44" i="12"/>
  <c r="T58" i="15"/>
  <c r="W62" i="15"/>
  <c r="S62" i="15"/>
  <c r="V65" i="15"/>
  <c r="S65" i="15"/>
  <c r="T61" i="15"/>
  <c r="S61" i="15"/>
  <c r="W58" i="15"/>
  <c r="V59" i="15"/>
  <c r="S59" i="15"/>
  <c r="W67" i="15"/>
  <c r="S67" i="15"/>
  <c r="U63" i="15"/>
  <c r="V63" i="15"/>
  <c r="W63" i="15"/>
  <c r="T63" i="15"/>
  <c r="U56" i="15"/>
  <c r="W56" i="15"/>
  <c r="V56" i="15"/>
  <c r="T56" i="15"/>
  <c r="W61" i="15"/>
  <c r="V61" i="15"/>
  <c r="W60" i="15"/>
  <c r="T60" i="15"/>
  <c r="U61" i="15"/>
  <c r="W64" i="15"/>
  <c r="V60" i="15"/>
  <c r="U60" i="15"/>
  <c r="U62" i="15"/>
  <c r="U59" i="15"/>
  <c r="W65" i="15"/>
  <c r="T67" i="15"/>
  <c r="T59" i="15"/>
  <c r="T65" i="15"/>
  <c r="V66" i="15"/>
  <c r="T66" i="15"/>
  <c r="U64" i="15"/>
  <c r="V67" i="15"/>
  <c r="U67" i="15"/>
  <c r="V62" i="15"/>
  <c r="V64" i="15"/>
  <c r="W59" i="15"/>
  <c r="U66" i="15"/>
  <c r="W66" i="15"/>
  <c r="V58" i="15"/>
  <c r="T62" i="15"/>
  <c r="U58" i="15"/>
  <c r="T64" i="15"/>
  <c r="U65" i="15"/>
  <c r="S38" i="12" l="1"/>
  <c r="S39" i="12"/>
  <c r="T39" i="12"/>
  <c r="U39" i="12"/>
  <c r="V39" i="12"/>
  <c r="W39" i="12"/>
  <c r="S40" i="12"/>
  <c r="T40" i="12"/>
  <c r="U40" i="12"/>
  <c r="V40" i="12"/>
  <c r="W40" i="12"/>
  <c r="S41" i="12"/>
  <c r="T41" i="12"/>
  <c r="U41" i="12"/>
  <c r="V41" i="12"/>
  <c r="W41" i="12"/>
  <c r="S36" i="12"/>
  <c r="T36" i="12"/>
  <c r="U36" i="12"/>
  <c r="V36" i="12"/>
  <c r="W36" i="12"/>
  <c r="S37" i="12"/>
  <c r="T37" i="12"/>
  <c r="U37" i="12"/>
  <c r="V37" i="12"/>
  <c r="W37" i="12"/>
  <c r="T38" i="12"/>
  <c r="U38" i="12"/>
  <c r="V38" i="12"/>
  <c r="W38" i="12"/>
  <c r="T29" i="12"/>
  <c r="U29" i="12"/>
  <c r="V29" i="12"/>
  <c r="W29" i="12"/>
  <c r="S33" i="12"/>
  <c r="T33" i="12"/>
  <c r="U33" i="12"/>
  <c r="V33" i="12"/>
  <c r="W33" i="12"/>
  <c r="S30" i="12"/>
  <c r="T30" i="12"/>
  <c r="U30" i="12"/>
  <c r="V30" i="12"/>
  <c r="W30" i="12"/>
  <c r="S31" i="12"/>
  <c r="T31" i="12"/>
  <c r="U31" i="12"/>
  <c r="V31" i="12"/>
  <c r="W31" i="12"/>
  <c r="S32" i="12"/>
  <c r="T32" i="12"/>
  <c r="U32" i="12"/>
  <c r="V32" i="12"/>
  <c r="W32" i="12"/>
  <c r="T28" i="12"/>
  <c r="U28" i="12"/>
  <c r="V28" i="12"/>
  <c r="S34" i="12" l="1"/>
  <c r="T42" i="12"/>
  <c r="T34" i="12"/>
  <c r="V34" i="12"/>
  <c r="U34" i="12" l="1"/>
  <c r="W34" i="12"/>
  <c r="T44" i="12"/>
  <c r="S44" i="12" l="1"/>
  <c r="S42" i="12"/>
  <c r="W44" i="12"/>
  <c r="W42" i="12"/>
  <c r="V42" i="12"/>
  <c r="U44" i="12"/>
  <c r="U42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<sst xmlns="http://schemas.openxmlformats.org/spreadsheetml/2006/main" count="700" uniqueCount="127">
  <si>
    <t>Vi har valgt å begrense oss til å vise noen tabeller for brenselspriser, CO2-priser, forbruk, produksjon og kraftpriser. Vi henviser til rapporten for mer detaljerte analyser og forklaringer.</t>
  </si>
  <si>
    <t>For spørsmål ta kontakt med:</t>
  </si>
  <si>
    <t>Anders Kringstad</t>
  </si>
  <si>
    <t>Gå til:</t>
  </si>
  <si>
    <t>Brensels- og CO2-priser</t>
  </si>
  <si>
    <t xml:space="preserve">Norsk forbruk, ulike scenario </t>
  </si>
  <si>
    <t>Kraftpriser, Europa</t>
  </si>
  <si>
    <t>Kraftpriser, Norden</t>
  </si>
  <si>
    <t xml:space="preserve"> </t>
  </si>
  <si>
    <t>Historikk</t>
  </si>
  <si>
    <t>Lavpris</t>
  </si>
  <si>
    <t>Basis</t>
  </si>
  <si>
    <t>Høypris</t>
  </si>
  <si>
    <t>€/MWh</t>
  </si>
  <si>
    <t>Data til figuren</t>
  </si>
  <si>
    <t>Velg brensel</t>
  </si>
  <si>
    <t>Forbruk og produksjon</t>
  </si>
  <si>
    <t>Årlig gjennomsnittlig TWh for alle værår basert på resultater fra modellsimuleringer</t>
  </si>
  <si>
    <t>Sum forbruk</t>
  </si>
  <si>
    <t/>
  </si>
  <si>
    <t>Velg område:</t>
  </si>
  <si>
    <t>Vannkraft</t>
  </si>
  <si>
    <t>Landvind</t>
  </si>
  <si>
    <t>Frankrike</t>
  </si>
  <si>
    <t>Havvind</t>
  </si>
  <si>
    <t>Solkraft</t>
  </si>
  <si>
    <t>Øvrig fornybar</t>
  </si>
  <si>
    <t>Kjernekraft</t>
  </si>
  <si>
    <t>Gasskraft</t>
  </si>
  <si>
    <t>Kullkraft</t>
  </si>
  <si>
    <t>Avfallsforbrenning &amp; øvrig termisk</t>
  </si>
  <si>
    <t>Sum produksjon</t>
  </si>
  <si>
    <t>Netto eksport*</t>
  </si>
  <si>
    <t>* Negativ verdi representerer netto import</t>
  </si>
  <si>
    <t>Norge</t>
  </si>
  <si>
    <t>Alminnelig forbruk og tap</t>
  </si>
  <si>
    <t>Transport</t>
  </si>
  <si>
    <t>Sverige</t>
  </si>
  <si>
    <t>Hydrogenproduksjon</t>
  </si>
  <si>
    <t>Norden</t>
  </si>
  <si>
    <t>Finland</t>
  </si>
  <si>
    <t>Kraftintensiv industri og næring</t>
  </si>
  <si>
    <t>Danmark</t>
  </si>
  <si>
    <t>Petroleum</t>
  </si>
  <si>
    <t>Øvrig produksjon</t>
  </si>
  <si>
    <t>Netto eksport</t>
  </si>
  <si>
    <t xml:space="preserve">Kraftforbruk i Norge </t>
  </si>
  <si>
    <t xml:space="preserve">forbruksutvikling </t>
  </si>
  <si>
    <t>Velg scenario</t>
  </si>
  <si>
    <t>Østerrike</t>
  </si>
  <si>
    <t>Belgia</t>
  </si>
  <si>
    <t>Tsjekkia</t>
  </si>
  <si>
    <t>Tyskland</t>
  </si>
  <si>
    <t>Storbritannia</t>
  </si>
  <si>
    <t>Bunn</t>
  </si>
  <si>
    <t>Nederland</t>
  </si>
  <si>
    <t>Polen</t>
  </si>
  <si>
    <t>Sveits</t>
  </si>
  <si>
    <t>Datasenter</t>
  </si>
  <si>
    <t>Medium</t>
  </si>
  <si>
    <t xml:space="preserve">LMA 2026 - Medium, Høy og Lav forbruksutvikling </t>
  </si>
  <si>
    <t>Dette regnearket er et supplement til vår rapport Langsiktig markedsanalyse 2026-2060. Følg lenken til rapporten ved å trykke på bildet.</t>
  </si>
  <si>
    <t>LMA 2026 - Basis</t>
  </si>
  <si>
    <t>LMA 2026</t>
  </si>
  <si>
    <t>Gass (€/MWh)</t>
  </si>
  <si>
    <t>Kull ($/t)</t>
  </si>
  <si>
    <t>CO2 EU ETS (€/t)</t>
  </si>
  <si>
    <t>CO2 UK (€/t)*</t>
  </si>
  <si>
    <t>Europa*</t>
  </si>
  <si>
    <t>* Vårt modellerte Europa</t>
  </si>
  <si>
    <t>Estland</t>
  </si>
  <si>
    <t>Italia</t>
  </si>
  <si>
    <t xml:space="preserve">Latvia </t>
  </si>
  <si>
    <t>Litauen</t>
  </si>
  <si>
    <t>Portugal</t>
  </si>
  <si>
    <t>Slovakia</t>
  </si>
  <si>
    <t>Spania</t>
  </si>
  <si>
    <t>* UK ETS + CPS (Carbon Price Support). UK og EU får felles marked fom 2029 og CPS faller fra.</t>
  </si>
  <si>
    <t>LMA26</t>
  </si>
  <si>
    <t>$/t</t>
  </si>
  <si>
    <t>€/t</t>
  </si>
  <si>
    <t>Termisk (bio)</t>
  </si>
  <si>
    <t>Alminnelig forbruk</t>
  </si>
  <si>
    <t>Industri</t>
  </si>
  <si>
    <t>Hydrogen</t>
  </si>
  <si>
    <t>LMA 2026 - Medium</t>
  </si>
  <si>
    <t>Høy med underskudd</t>
  </si>
  <si>
    <t>Høy med overskudd</t>
  </si>
  <si>
    <t>Lav vekst</t>
  </si>
  <si>
    <t>Energibalanse Norge</t>
  </si>
  <si>
    <t>NO1</t>
  </si>
  <si>
    <t>Forbruk</t>
  </si>
  <si>
    <t>Produksjon</t>
  </si>
  <si>
    <t>Balanse</t>
  </si>
  <si>
    <t>NO2</t>
  </si>
  <si>
    <t>NO5</t>
  </si>
  <si>
    <t>NO3</t>
  </si>
  <si>
    <t>NO4</t>
  </si>
  <si>
    <t>FI</t>
  </si>
  <si>
    <t>DK2</t>
  </si>
  <si>
    <t>DK1</t>
  </si>
  <si>
    <t>SE4</t>
  </si>
  <si>
    <t>SE3</t>
  </si>
  <si>
    <t>SE2</t>
  </si>
  <si>
    <t>SE1</t>
  </si>
  <si>
    <t>Årlige gjennomsnittpriser</t>
  </si>
  <si>
    <t>Energibalanse (TWh) for hvert prisområde i hvert forbruksscenario</t>
  </si>
  <si>
    <t>HVU Basis</t>
  </si>
  <si>
    <t>Lav Vekst Lavpris</t>
  </si>
  <si>
    <t xml:space="preserve">Medium Basis </t>
  </si>
  <si>
    <t>Medium Høypris</t>
  </si>
  <si>
    <t>Medium Lavpris</t>
  </si>
  <si>
    <t>i Norge/Norden</t>
  </si>
  <si>
    <t>Velg forbruksscenario</t>
  </si>
  <si>
    <t>Energibalanse, Norge</t>
  </si>
  <si>
    <t>Forbruk og produksjon, Europa</t>
  </si>
  <si>
    <t>Forbruk og produksjon, Norden</t>
  </si>
  <si>
    <t>Prisområde</t>
  </si>
  <si>
    <t>Forbruksscenario | Markedsscenario</t>
  </si>
  <si>
    <t>LMA 2026 - Basis, Lavpris og Høypris</t>
  </si>
  <si>
    <t>Land</t>
  </si>
  <si>
    <t>Markedsscenario</t>
  </si>
  <si>
    <t>Reelle 2026 €/MWh, snitt av 29 værår</t>
  </si>
  <si>
    <t xml:space="preserve">Gjennomsnittpriser </t>
  </si>
  <si>
    <t>LMA 2026 - Markedsscenarioene Basis, Høypris, Lavpris</t>
  </si>
  <si>
    <t>LMA2026 - Vekstscenarioene Lav, Medium, Høy med underskudd, Høy med overskudd</t>
  </si>
  <si>
    <t>OBS: Scenarioene må ikke forveksles med våre markedsscenario for prisutviklingen (Høypris, Basis og Lavpris)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</si>
</sst>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"/>
  </numFmts>
  <fonts count="91" x14ac:knownFonts="1">
    <font>
      <sz val="11"/>
      <color theme="1"/>
      <name val="Calibri"/>
      <family val="2"/>
    </font>
    <font>
      <sz val="11"/>
      <color theme="1"/>
      <name val="Aptos"/>
      <family val="2"/>
      <scheme val="minor"/>
    </font>
    <font>
      <sz val="11"/>
      <color theme="1"/>
      <name val="Aptos"/>
      <family val="2"/>
      <scheme val="minor"/>
    </font>
    <font>
      <sz val="11"/>
      <color theme="1"/>
      <name val="Aptos"/>
      <family val="2"/>
      <scheme val="minor"/>
    </font>
    <font>
      <sz val="11"/>
      <color theme="1"/>
      <name val="Aptos"/>
      <family val="2"/>
      <scheme val="minor"/>
    </font>
    <font>
      <sz val="11"/>
      <color theme="1"/>
      <name val="Aptos"/>
      <family val="2"/>
      <scheme val="minor"/>
    </font>
    <font>
      <sz val="11"/>
      <color theme="1"/>
      <name val="Aptos"/>
      <family val="2"/>
      <scheme val="minor"/>
    </font>
    <font>
      <b/>
      <sz val="18"/>
      <color theme="1"/>
      <name val="Aptos"/>
      <family val="2"/>
      <scheme val="minor"/>
    </font>
    <font>
      <b/>
      <sz val="14"/>
      <color theme="1"/>
      <name val="Aptos"/>
      <family val="2"/>
      <scheme val="minor"/>
    </font>
    <font>
      <i/>
      <sz val="10"/>
      <color theme="1"/>
      <name val="Aptos"/>
      <family val="2"/>
      <scheme val="minor"/>
    </font>
    <font>
      <sz val="11"/>
      <color theme="1"/>
      <name val="Aptos"/>
      <family val="2"/>
      <scheme val="minor"/>
    </font>
    <font>
      <b/>
      <sz val="18"/>
      <color theme="1"/>
      <name val="Calibri"/>
      <family val="2"/>
    </font>
    <font>
      <b/>
      <sz val="14"/>
      <color theme="1"/>
      <name val="Calibri"/>
      <family val="2"/>
    </font>
    <font>
      <i/>
      <sz val="10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sz val="12"/>
      <color rgb="FFFF0000"/>
      <name val="Aptos"/>
      <family val="2"/>
      <scheme val="minor"/>
    </font>
    <font>
      <sz val="11"/>
      <color rgb="FF000000"/>
      <name val="Aptos"/>
      <family val="2"/>
      <scheme val="minor"/>
    </font>
    <font>
      <sz val="10"/>
      <color rgb="FF000000"/>
      <name val="Aptos"/>
      <family val="2"/>
      <scheme val="minor"/>
    </font>
    <font>
      <u/>
      <sz val="11"/>
      <color theme="10"/>
      <name val="Calibri"/>
      <family val="2"/>
    </font>
    <font>
      <sz val="14"/>
      <color theme="1"/>
      <name val="Calibri"/>
      <family val="2"/>
    </font>
    <font>
      <u/>
      <sz val="14"/>
      <color theme="10"/>
      <name val="Calibri"/>
      <family val="2"/>
    </font>
    <font>
      <sz val="7"/>
      <color theme="1"/>
      <name val="Calibri"/>
      <family val="2"/>
    </font>
    <font>
      <sz val="11"/>
      <color theme="0"/>
      <name val="Calibri"/>
      <family val="2"/>
    </font>
    <font>
      <sz val="8"/>
      <color theme="1" tint="0.499984740745262"/>
      <name val="Aptos"/>
      <family val="2"/>
      <scheme val="minor"/>
    </font>
    <font>
      <b/>
      <sz val="11"/>
      <color theme="1"/>
      <name val="Aptos"/>
      <family val="2"/>
      <scheme val="minor"/>
    </font>
    <font>
      <sz val="11"/>
      <color theme="1"/>
      <name val="Aptos"/>
      <family val="2"/>
      <scheme val="minor"/>
    </font>
    <font>
      <sz val="12"/>
      <color theme="0"/>
      <name val="Times New Roman"/>
      <family val="1"/>
    </font>
    <font>
      <i/>
      <sz val="12"/>
      <color theme="1"/>
      <name val="Aptos"/>
      <family val="2"/>
      <scheme val="minor"/>
    </font>
    <font>
      <b/>
      <sz val="12"/>
      <color theme="1"/>
      <name val="Aptos"/>
      <family val="2"/>
      <scheme val="minor"/>
    </font>
    <font>
      <sz val="11"/>
      <color theme="1" tint="0.499984740745262"/>
      <name val="Aptos"/>
      <family val="2"/>
      <scheme val="minor"/>
    </font>
    <font>
      <sz val="12"/>
      <color theme="1" tint="0.499984740745262"/>
      <name val="Times New Roman"/>
      <family val="1"/>
    </font>
    <font>
      <sz val="11"/>
      <color theme="0"/>
      <name val="Aptos"/>
      <family val="2"/>
      <scheme val="minor"/>
    </font>
    <font>
      <sz val="11"/>
      <color theme="0" tint="-0.34998626667073579"/>
      <name val="Aptos"/>
      <family val="2"/>
      <scheme val="minor"/>
    </font>
    <font>
      <sz val="12"/>
      <color theme="0" tint="-0.34998626667073579"/>
      <name val="Times New Roman"/>
      <family val="1"/>
    </font>
    <font>
      <i/>
      <sz val="11"/>
      <color theme="0" tint="-0.34998626667073579"/>
      <name val="Calibri"/>
      <family val="2"/>
    </font>
    <font>
      <sz val="8"/>
      <name val="Calibri"/>
      <family val="2"/>
    </font>
    <font>
      <sz val="8"/>
      <color theme="1"/>
      <name val="Calibri"/>
      <family val="2"/>
    </font>
    <font>
      <i/>
      <sz val="11"/>
      <color theme="0" tint="-0.499984740745262"/>
      <name val="Calibri"/>
      <family val="2"/>
    </font>
    <font>
      <b/>
      <sz val="11"/>
      <color theme="0" tint="-0.499984740745262"/>
      <name val="Calibri"/>
      <family val="2"/>
    </font>
    <font>
      <b/>
      <sz val="11"/>
      <color theme="0" tint="-0.499984740745262"/>
      <name val="Aptos"/>
      <family val="2"/>
      <scheme val="minor"/>
    </font>
    <font>
      <sz val="11"/>
      <color theme="0" tint="-0.499984740745262"/>
      <name val="Aptos"/>
      <family val="2"/>
      <scheme val="minor"/>
    </font>
    <font>
      <sz val="11"/>
      <color theme="0" tint="-0.499984740745262"/>
      <name val="Calibri"/>
      <family val="2"/>
    </font>
    <font>
      <b/>
      <sz val="14"/>
      <color theme="0" tint="-0.499984740745262"/>
      <name val="Calibri"/>
      <family val="2"/>
    </font>
    <font>
      <sz val="9"/>
      <color theme="0" tint="-0.499984740745262"/>
      <name val="Calibri"/>
      <family val="2"/>
    </font>
    <font>
      <sz val="9"/>
      <color theme="1"/>
      <name val="Calibri"/>
      <family val="2"/>
    </font>
    <font>
      <sz val="11"/>
      <name val="Calibri"/>
      <family val="2"/>
    </font>
    <font>
      <sz val="10"/>
      <name val="Aptos"/>
      <family val="2"/>
      <scheme val="minor"/>
    </font>
    <font>
      <sz val="11"/>
      <color rgb="FFFF0000"/>
      <name val="Aptos"/>
      <family val="2"/>
      <scheme val="minor"/>
    </font>
    <font>
      <sz val="12"/>
      <color theme="0"/>
      <name val="Aptos"/>
      <family val="2"/>
      <scheme val="minor"/>
    </font>
    <font>
      <i/>
      <sz val="11"/>
      <color theme="0"/>
      <name val="Aptos"/>
      <family val="2"/>
      <scheme val="minor"/>
    </font>
    <font>
      <b/>
      <sz val="10"/>
      <color rgb="FF000000"/>
      <name val="Aptos"/>
      <family val="2"/>
      <scheme val="minor"/>
    </font>
    <font>
      <b/>
      <sz val="10"/>
      <color rgb="FFCCFFFF"/>
      <name val="Aptos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1"/>
      <name val="Aptos"/>
      <family val="2"/>
      <scheme val="minor"/>
    </font>
    <font>
      <sz val="11"/>
      <name val="Aptos"/>
      <family val="2"/>
      <scheme val="minor"/>
    </font>
    <font>
      <sz val="11"/>
      <color theme="1" tint="0.499984740745262"/>
      <name val="Calibri"/>
      <family val="2"/>
    </font>
    <font>
      <b/>
      <sz val="11"/>
      <name val="Calibri"/>
      <family val="2"/>
    </font>
    <font>
      <sz val="18"/>
      <color theme="3"/>
      <name val="Aptos"/>
      <family val="2"/>
      <scheme val="major"/>
    </font>
    <font>
      <b/>
      <sz val="15"/>
      <color theme="3"/>
      <name val="Aptos"/>
      <family val="2"/>
      <scheme val="minor"/>
    </font>
    <font>
      <b/>
      <sz val="13"/>
      <color theme="3"/>
      <name val="Aptos"/>
      <family val="2"/>
      <scheme val="minor"/>
    </font>
    <font>
      <b/>
      <sz val="11"/>
      <color theme="3"/>
      <name val="Aptos"/>
      <family val="2"/>
      <scheme val="minor"/>
    </font>
    <font>
      <sz val="11"/>
      <color rgb="FF006100"/>
      <name val="Aptos"/>
      <family val="2"/>
      <scheme val="minor"/>
    </font>
    <font>
      <sz val="11"/>
      <color rgb="FF9C0006"/>
      <name val="Aptos"/>
      <family val="2"/>
      <scheme val="minor"/>
    </font>
    <font>
      <sz val="11"/>
      <color rgb="FF9C5700"/>
      <name val="Aptos"/>
      <family val="2"/>
      <scheme val="minor"/>
    </font>
    <font>
      <sz val="11"/>
      <color rgb="FF3F3F76"/>
      <name val="Aptos"/>
      <family val="2"/>
      <scheme val="minor"/>
    </font>
    <font>
      <b/>
      <sz val="11"/>
      <color rgb="FF3F3F3F"/>
      <name val="Aptos"/>
      <family val="2"/>
      <scheme val="minor"/>
    </font>
    <font>
      <b/>
      <sz val="11"/>
      <color rgb="FFFA7D00"/>
      <name val="Aptos"/>
      <family val="2"/>
      <scheme val="minor"/>
    </font>
    <font>
      <sz val="11"/>
      <color rgb="FFFA7D00"/>
      <name val="Aptos"/>
      <family val="2"/>
      <scheme val="minor"/>
    </font>
    <font>
      <b/>
      <sz val="11"/>
      <color theme="0"/>
      <name val="Aptos"/>
      <family val="2"/>
      <scheme val="minor"/>
    </font>
    <font>
      <i/>
      <sz val="11"/>
      <color rgb="FF7F7F7F"/>
      <name val="Aptos"/>
      <family val="2"/>
      <scheme val="minor"/>
    </font>
    <font>
      <sz val="11"/>
      <color theme="1"/>
      <name val="Aptos"/>
      <family val="2"/>
      <scheme val="major"/>
    </font>
    <font>
      <sz val="11"/>
      <color rgb="FFFF0000"/>
      <name val="Calibri"/>
      <family val="2"/>
    </font>
    <font>
      <sz val="12"/>
      <color theme="0"/>
      <name val="Times New Roman"/>
      <family val="2"/>
    </font>
    <font>
      <sz val="12"/>
      <color rgb="FFFF0000"/>
      <name val="Times New Roman"/>
      <family val="2"/>
    </font>
    <font>
      <sz val="12"/>
      <color theme="0"/>
      <name val="Aptos"/>
      <family val="2"/>
      <scheme val="major"/>
    </font>
    <font>
      <sz val="11"/>
      <color rgb="FFFFFF00"/>
      <name val="Aptos"/>
      <family val="2"/>
      <scheme val="minor"/>
    </font>
    <font>
      <b/>
      <sz val="16"/>
      <name val="Calibri"/>
      <family val="2"/>
    </font>
    <font>
      <i/>
      <sz val="11"/>
      <color theme="1"/>
      <name val="Calibri"/>
      <family val="2"/>
    </font>
    <font>
      <i/>
      <sz val="11"/>
      <color theme="0" tint="-0.14999847407452621"/>
      <name val="Calibri"/>
      <family val="2"/>
    </font>
    <font>
      <sz val="11"/>
      <color theme="0" tint="-0.14999847407452621"/>
      <name val="Calibri"/>
      <family val="2"/>
    </font>
    <font>
      <b/>
      <sz val="11"/>
      <color theme="0" tint="-0.14999847407452621"/>
      <name val="Calibri"/>
      <family val="2"/>
    </font>
    <font>
      <i/>
      <sz val="11"/>
      <color theme="0"/>
      <name val="Calibri"/>
      <family val="2"/>
    </font>
    <font>
      <sz val="14"/>
      <color theme="0"/>
      <name val="Calibri"/>
      <family val="2"/>
    </font>
    <font>
      <i/>
      <sz val="11"/>
      <color theme="1" tint="0.499984740745262"/>
      <name val="Aptos"/>
      <family val="2"/>
      <scheme val="minor"/>
    </font>
    <font>
      <b/>
      <sz val="12"/>
      <color theme="1" tint="0.499984740745262"/>
      <name val="Aptos"/>
      <family val="2"/>
      <scheme val="minor"/>
    </font>
    <font>
      <sz val="11"/>
      <color theme="1" tint="0.499984740745262"/>
      <name val="Aptos"/>
      <family val="2"/>
      <scheme val="major"/>
    </font>
    <font>
      <sz val="12"/>
      <color theme="1" tint="0.499984740745262"/>
      <name val="Aptos"/>
      <family val="2"/>
      <scheme val="minor"/>
    </font>
    <font>
      <b/>
      <sz val="11"/>
      <color theme="1" tint="0.499984740745262"/>
      <name val="Aptos"/>
      <family val="2"/>
      <scheme val="minor"/>
    </font>
    <font>
      <b/>
      <sz val="12"/>
      <color theme="0"/>
      <name val="Aptos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9" fillId="0" borderId="0" applyNumberFormat="0" applyFill="0" applyBorder="0" applyAlignment="0" applyProtection="0"/>
    <xf numFmtId="0" fontId="6" fillId="0" borderId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39" borderId="0" applyNumberFormat="0" applyBorder="0" applyAlignment="0" applyProtection="0"/>
    <xf numFmtId="0" fontId="64" fillId="13" borderId="0" applyNumberFormat="0" applyBorder="0" applyAlignment="0" applyProtection="0"/>
    <xf numFmtId="0" fontId="68" fillId="16" borderId="23" applyNumberFormat="0" applyAlignment="0" applyProtection="0"/>
    <xf numFmtId="0" fontId="70" fillId="17" borderId="26" applyNumberFormat="0" applyAlignment="0" applyProtection="0"/>
    <xf numFmtId="0" fontId="71" fillId="0" borderId="0" applyNumberFormat="0" applyFill="0" applyBorder="0" applyAlignment="0" applyProtection="0"/>
    <xf numFmtId="0" fontId="63" fillId="12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6" fillId="15" borderId="23" applyNumberFormat="0" applyAlignment="0" applyProtection="0"/>
    <xf numFmtId="0" fontId="69" fillId="0" borderId="25" applyNumberFormat="0" applyFill="0" applyAlignment="0" applyProtection="0"/>
    <xf numFmtId="0" fontId="65" fillId="14" borderId="0" applyNumberFormat="0" applyBorder="0" applyAlignment="0" applyProtection="0"/>
    <xf numFmtId="0" fontId="2" fillId="0" borderId="0"/>
    <xf numFmtId="0" fontId="2" fillId="18" borderId="27" applyNumberFormat="0" applyFont="0" applyAlignment="0" applyProtection="0"/>
    <xf numFmtId="0" fontId="67" fillId="16" borderId="24" applyNumberFormat="0" applyAlignment="0" applyProtection="0"/>
    <xf numFmtId="0" fontId="59" fillId="0" borderId="0" applyNumberFormat="0" applyFill="0" applyBorder="0" applyAlignment="0" applyProtection="0"/>
    <xf numFmtId="0" fontId="25" fillId="0" borderId="28" applyNumberFormat="0" applyFill="0" applyAlignment="0" applyProtection="0"/>
    <xf numFmtId="0" fontId="48" fillId="0" borderId="0" applyNumberFormat="0" applyFill="0" applyBorder="0" applyAlignment="0" applyProtection="0"/>
  </cellStyleXfs>
  <cellXfs count="239">
    <xf numFmtId="0" fontId="0" fillId="0" borderId="0" xfId="0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1" fillId="2" borderId="0" xfId="0" applyFont="1" applyFill="1"/>
    <xf numFmtId="0" fontId="12" fillId="2" borderId="0" xfId="0" applyFont="1" applyFill="1"/>
    <xf numFmtId="0" fontId="13" fillId="2" borderId="0" xfId="0" applyFont="1" applyFill="1"/>
    <xf numFmtId="1" fontId="0" fillId="0" borderId="0" xfId="0" applyNumberFormat="1"/>
    <xf numFmtId="0" fontId="14" fillId="2" borderId="0" xfId="0" applyFont="1" applyFill="1"/>
    <xf numFmtId="0" fontId="14" fillId="0" borderId="0" xfId="0" applyFont="1"/>
    <xf numFmtId="0" fontId="12" fillId="0" borderId="0" xfId="0" applyFont="1"/>
    <xf numFmtId="0" fontId="14" fillId="3" borderId="0" xfId="0" applyFont="1" applyFill="1"/>
    <xf numFmtId="0" fontId="14" fillId="4" borderId="0" xfId="0" applyFont="1" applyFill="1"/>
    <xf numFmtId="0" fontId="14" fillId="5" borderId="0" xfId="0" applyFont="1" applyFill="1"/>
    <xf numFmtId="1" fontId="0" fillId="5" borderId="0" xfId="0" applyNumberFormat="1" applyFill="1"/>
    <xf numFmtId="0" fontId="12" fillId="0" borderId="1" xfId="0" applyFont="1" applyBorder="1"/>
    <xf numFmtId="0" fontId="0" fillId="0" borderId="1" xfId="0" applyBorder="1"/>
    <xf numFmtId="0" fontId="10" fillId="0" borderId="0" xfId="0" applyFont="1"/>
    <xf numFmtId="0" fontId="16" fillId="2" borderId="0" xfId="0" applyFont="1" applyFill="1"/>
    <xf numFmtId="0" fontId="17" fillId="6" borderId="0" xfId="0" applyFont="1" applyFill="1" applyAlignment="1">
      <alignment vertical="center"/>
    </xf>
    <xf numFmtId="0" fontId="18" fillId="6" borderId="0" xfId="0" applyFont="1" applyFill="1" applyAlignment="1">
      <alignment vertical="center"/>
    </xf>
    <xf numFmtId="0" fontId="17" fillId="6" borderId="5" xfId="0" applyFont="1" applyFill="1" applyBorder="1" applyAlignment="1">
      <alignment vertical="center"/>
    </xf>
    <xf numFmtId="0" fontId="18" fillId="6" borderId="5" xfId="0" applyFont="1" applyFill="1" applyBorder="1" applyAlignment="1">
      <alignment vertical="center"/>
    </xf>
    <xf numFmtId="0" fontId="18" fillId="6" borderId="6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8" fillId="6" borderId="8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0" fontId="18" fillId="6" borderId="9" xfId="0" applyFont="1" applyFill="1" applyBorder="1" applyAlignment="1">
      <alignment horizontal="center" vertical="center"/>
    </xf>
    <xf numFmtId="0" fontId="18" fillId="8" borderId="6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0" fontId="19" fillId="0" borderId="0" xfId="1"/>
    <xf numFmtId="0" fontId="20" fillId="0" borderId="0" xfId="0" applyFont="1" applyAlignment="1">
      <alignment wrapText="1"/>
    </xf>
    <xf numFmtId="0" fontId="21" fillId="0" borderId="0" xfId="1" applyFont="1" applyAlignment="1">
      <alignment wrapText="1"/>
    </xf>
    <xf numFmtId="0" fontId="23" fillId="0" borderId="0" xfId="0" applyFont="1"/>
    <xf numFmtId="0" fontId="23" fillId="8" borderId="0" xfId="0" applyFont="1" applyFill="1"/>
    <xf numFmtId="0" fontId="22" fillId="0" borderId="1" xfId="0" applyFont="1" applyBorder="1" applyAlignment="1">
      <alignment horizontal="left"/>
    </xf>
    <xf numFmtId="0" fontId="24" fillId="8" borderId="0" xfId="0" applyFont="1" applyFill="1" applyAlignment="1">
      <alignment horizontal="left" vertical="center"/>
    </xf>
    <xf numFmtId="0" fontId="24" fillId="8" borderId="0" xfId="0" applyFont="1" applyFill="1"/>
    <xf numFmtId="0" fontId="22" fillId="0" borderId="0" xfId="0" applyFont="1" applyAlignment="1">
      <alignment horizontal="left"/>
    </xf>
    <xf numFmtId="0" fontId="6" fillId="2" borderId="0" xfId="2" applyFill="1"/>
    <xf numFmtId="0" fontId="14" fillId="2" borderId="0" xfId="2" applyFont="1" applyFill="1"/>
    <xf numFmtId="0" fontId="6" fillId="8" borderId="0" xfId="2" applyFill="1"/>
    <xf numFmtId="0" fontId="11" fillId="2" borderId="0" xfId="2" applyFont="1" applyFill="1"/>
    <xf numFmtId="0" fontId="12" fillId="2" borderId="0" xfId="2" applyFont="1" applyFill="1"/>
    <xf numFmtId="0" fontId="13" fillId="2" borderId="0" xfId="2" applyFont="1" applyFill="1"/>
    <xf numFmtId="0" fontId="14" fillId="8" borderId="0" xfId="2" applyFont="1" applyFill="1"/>
    <xf numFmtId="0" fontId="12" fillId="8" borderId="0" xfId="2" applyFont="1" applyFill="1"/>
    <xf numFmtId="1" fontId="6" fillId="8" borderId="0" xfId="2" applyNumberFormat="1" applyFill="1"/>
    <xf numFmtId="0" fontId="12" fillId="8" borderId="1" xfId="2" applyFont="1" applyFill="1" applyBorder="1"/>
    <xf numFmtId="1" fontId="6" fillId="8" borderId="1" xfId="2" applyNumberFormat="1" applyFill="1" applyBorder="1"/>
    <xf numFmtId="0" fontId="6" fillId="8" borderId="1" xfId="2" applyFill="1" applyBorder="1"/>
    <xf numFmtId="0" fontId="0" fillId="2" borderId="0" xfId="0" applyFill="1"/>
    <xf numFmtId="0" fontId="25" fillId="0" borderId="0" xfId="0" applyFont="1"/>
    <xf numFmtId="164" fontId="0" fillId="0" borderId="0" xfId="0" applyNumberFormat="1"/>
    <xf numFmtId="0" fontId="14" fillId="5" borderId="1" xfId="0" applyFont="1" applyFill="1" applyBorder="1"/>
    <xf numFmtId="0" fontId="26" fillId="0" borderId="0" xfId="0" applyFont="1"/>
    <xf numFmtId="1" fontId="14" fillId="3" borderId="0" xfId="0" applyNumberFormat="1" applyFont="1" applyFill="1"/>
    <xf numFmtId="0" fontId="27" fillId="8" borderId="0" xfId="0" applyFont="1" applyFill="1"/>
    <xf numFmtId="0" fontId="30" fillId="0" borderId="0" xfId="0" applyFont="1"/>
    <xf numFmtId="0" fontId="31" fillId="8" borderId="0" xfId="0" applyFont="1" applyFill="1"/>
    <xf numFmtId="0" fontId="30" fillId="8" borderId="0" xfId="0" applyFont="1" applyFill="1"/>
    <xf numFmtId="0" fontId="32" fillId="8" borderId="0" xfId="0" applyFont="1" applyFill="1"/>
    <xf numFmtId="0" fontId="32" fillId="0" borderId="0" xfId="0" applyFont="1"/>
    <xf numFmtId="1" fontId="0" fillId="0" borderId="0" xfId="0" quotePrefix="1" applyNumberFormat="1" applyAlignment="1">
      <alignment horizontal="right"/>
    </xf>
    <xf numFmtId="0" fontId="33" fillId="0" borderId="0" xfId="0" applyFont="1"/>
    <xf numFmtId="0" fontId="34" fillId="0" borderId="0" xfId="0" applyFont="1"/>
    <xf numFmtId="0" fontId="15" fillId="0" borderId="0" xfId="0" applyFont="1" applyAlignment="1">
      <alignment horizontal="left" vertical="center" wrapText="1"/>
    </xf>
    <xf numFmtId="1" fontId="14" fillId="4" borderId="0" xfId="0" applyNumberFormat="1" applyFont="1" applyFill="1"/>
    <xf numFmtId="1" fontId="14" fillId="5" borderId="1" xfId="0" applyNumberFormat="1" applyFont="1" applyFill="1" applyBorder="1"/>
    <xf numFmtId="0" fontId="35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165" fontId="0" fillId="0" borderId="0" xfId="0" applyNumberFormat="1"/>
    <xf numFmtId="0" fontId="37" fillId="0" borderId="0" xfId="0" applyFont="1"/>
    <xf numFmtId="0" fontId="37" fillId="0" borderId="0" xfId="0" applyFont="1" applyAlignment="1">
      <alignment horizontal="right" vertical="center"/>
    </xf>
    <xf numFmtId="0" fontId="38" fillId="0" borderId="0" xfId="0" applyFont="1"/>
    <xf numFmtId="164" fontId="38" fillId="0" borderId="0" xfId="0" applyNumberFormat="1" applyFont="1"/>
    <xf numFmtId="0" fontId="39" fillId="0" borderId="0" xfId="0" applyFont="1"/>
    <xf numFmtId="0" fontId="40" fillId="0" borderId="0" xfId="0" applyFont="1"/>
    <xf numFmtId="0" fontId="41" fillId="8" borderId="0" xfId="2" applyFont="1" applyFill="1"/>
    <xf numFmtId="1" fontId="42" fillId="0" borderId="0" xfId="0" applyNumberFormat="1" applyFont="1"/>
    <xf numFmtId="1" fontId="42" fillId="0" borderId="0" xfId="0" quotePrefix="1" applyNumberFormat="1" applyFont="1" applyAlignment="1">
      <alignment horizontal="right"/>
    </xf>
    <xf numFmtId="0" fontId="39" fillId="3" borderId="0" xfId="0" applyFont="1" applyFill="1"/>
    <xf numFmtId="1" fontId="39" fillId="3" borderId="0" xfId="0" applyNumberFormat="1" applyFont="1" applyFill="1"/>
    <xf numFmtId="0" fontId="42" fillId="0" borderId="0" xfId="0" applyFont="1"/>
    <xf numFmtId="0" fontId="39" fillId="4" borderId="0" xfId="0" applyFont="1" applyFill="1"/>
    <xf numFmtId="1" fontId="39" fillId="4" borderId="0" xfId="0" applyNumberFormat="1" applyFont="1" applyFill="1"/>
    <xf numFmtId="0" fontId="39" fillId="5" borderId="1" xfId="0" applyFont="1" applyFill="1" applyBorder="1"/>
    <xf numFmtId="1" fontId="42" fillId="5" borderId="1" xfId="0" applyNumberFormat="1" applyFont="1" applyFill="1" applyBorder="1"/>
    <xf numFmtId="0" fontId="41" fillId="0" borderId="0" xfId="0" applyFont="1"/>
    <xf numFmtId="164" fontId="42" fillId="0" borderId="0" xfId="0" applyNumberFormat="1" applyFont="1"/>
    <xf numFmtId="0" fontId="43" fillId="0" borderId="0" xfId="0" applyFont="1"/>
    <xf numFmtId="1" fontId="42" fillId="3" borderId="0" xfId="0" applyNumberFormat="1" applyFont="1" applyFill="1"/>
    <xf numFmtId="0" fontId="39" fillId="8" borderId="0" xfId="2" applyFont="1" applyFill="1"/>
    <xf numFmtId="1" fontId="41" fillId="8" borderId="0" xfId="2" applyNumberFormat="1" applyFont="1" applyFill="1"/>
    <xf numFmtId="0" fontId="39" fillId="9" borderId="0" xfId="2" applyFont="1" applyFill="1"/>
    <xf numFmtId="1" fontId="41" fillId="9" borderId="0" xfId="2" applyNumberFormat="1" applyFont="1" applyFill="1"/>
    <xf numFmtId="0" fontId="5" fillId="8" borderId="0" xfId="2" applyFont="1" applyFill="1"/>
    <xf numFmtId="0" fontId="44" fillId="8" borderId="1" xfId="2" applyFont="1" applyFill="1" applyBorder="1"/>
    <xf numFmtId="0" fontId="45" fillId="8" borderId="0" xfId="2" applyFont="1" applyFill="1"/>
    <xf numFmtId="0" fontId="18" fillId="6" borderId="13" xfId="0" applyFont="1" applyFill="1" applyBorder="1" applyAlignment="1">
      <alignment horizontal="center" vertical="center"/>
    </xf>
    <xf numFmtId="0" fontId="0" fillId="8" borderId="0" xfId="0" applyFill="1"/>
    <xf numFmtId="1" fontId="46" fillId="3" borderId="0" xfId="0" applyNumberFormat="1" applyFont="1" applyFill="1"/>
    <xf numFmtId="0" fontId="46" fillId="0" borderId="0" xfId="0" applyFont="1"/>
    <xf numFmtId="1" fontId="46" fillId="0" borderId="0" xfId="0" applyNumberFormat="1" applyFont="1"/>
    <xf numFmtId="1" fontId="46" fillId="4" borderId="0" xfId="0" applyNumberFormat="1" applyFont="1" applyFill="1"/>
    <xf numFmtId="0" fontId="47" fillId="7" borderId="0" xfId="0" applyFont="1" applyFill="1" applyAlignment="1">
      <alignment horizontal="center" vertical="center"/>
    </xf>
    <xf numFmtId="0" fontId="47" fillId="7" borderId="5" xfId="0" applyFont="1" applyFill="1" applyBorder="1" applyAlignment="1">
      <alignment horizontal="center" vertical="center"/>
    </xf>
    <xf numFmtId="0" fontId="47" fillId="6" borderId="2" xfId="0" applyFont="1" applyFill="1" applyBorder="1" applyAlignment="1">
      <alignment horizontal="center" vertical="center"/>
    </xf>
    <xf numFmtId="0" fontId="47" fillId="7" borderId="3" xfId="0" applyFont="1" applyFill="1" applyBorder="1" applyAlignment="1">
      <alignment horizontal="center" vertical="center"/>
    </xf>
    <xf numFmtId="0" fontId="47" fillId="6" borderId="4" xfId="0" applyFont="1" applyFill="1" applyBorder="1" applyAlignment="1">
      <alignment horizontal="center" vertical="center"/>
    </xf>
    <xf numFmtId="0" fontId="47" fillId="6" borderId="0" xfId="0" applyFont="1" applyFill="1" applyAlignment="1">
      <alignment horizontal="center" vertical="center"/>
    </xf>
    <xf numFmtId="0" fontId="47" fillId="6" borderId="9" xfId="0" applyFont="1" applyFill="1" applyBorder="1" applyAlignment="1">
      <alignment horizontal="center" vertical="center"/>
    </xf>
    <xf numFmtId="0" fontId="47" fillId="6" borderId="8" xfId="0" applyFont="1" applyFill="1" applyBorder="1" applyAlignment="1">
      <alignment horizontal="center" vertical="center"/>
    </xf>
    <xf numFmtId="0" fontId="47" fillId="8" borderId="6" xfId="0" applyFont="1" applyFill="1" applyBorder="1" applyAlignment="1">
      <alignment horizontal="center" vertical="center"/>
    </xf>
    <xf numFmtId="0" fontId="47" fillId="8" borderId="7" xfId="0" applyFont="1" applyFill="1" applyBorder="1" applyAlignment="1">
      <alignment horizontal="center" vertical="center"/>
    </xf>
    <xf numFmtId="0" fontId="47" fillId="8" borderId="5" xfId="0" applyFont="1" applyFill="1" applyBorder="1" applyAlignment="1">
      <alignment horizontal="center" vertical="center"/>
    </xf>
    <xf numFmtId="0" fontId="5" fillId="2" borderId="0" xfId="0" applyFont="1" applyFill="1"/>
    <xf numFmtId="0" fontId="5" fillId="0" borderId="0" xfId="0" applyFont="1"/>
    <xf numFmtId="0" fontId="5" fillId="8" borderId="0" xfId="0" applyFont="1" applyFill="1"/>
    <xf numFmtId="0" fontId="5" fillId="0" borderId="0" xfId="0" applyFont="1" applyAlignment="1">
      <alignment vertical="center"/>
    </xf>
    <xf numFmtId="0" fontId="4" fillId="8" borderId="0" xfId="2" applyFont="1" applyFill="1"/>
    <xf numFmtId="1" fontId="49" fillId="8" borderId="0" xfId="0" applyNumberFormat="1" applyFont="1" applyFill="1"/>
    <xf numFmtId="1" fontId="50" fillId="8" borderId="0" xfId="0" applyNumberFormat="1" applyFont="1" applyFill="1"/>
    <xf numFmtId="0" fontId="50" fillId="0" borderId="0" xfId="0" applyFont="1"/>
    <xf numFmtId="0" fontId="51" fillId="10" borderId="12" xfId="0" applyFont="1" applyFill="1" applyBorder="1" applyAlignment="1">
      <alignment vertical="center"/>
    </xf>
    <xf numFmtId="0" fontId="18" fillId="6" borderId="11" xfId="0" applyFont="1" applyFill="1" applyBorder="1" applyAlignment="1">
      <alignment horizontal="center" vertical="center"/>
    </xf>
    <xf numFmtId="0" fontId="18" fillId="11" borderId="5" xfId="0" applyFont="1" applyFill="1" applyBorder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8" fillId="7" borderId="17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vertical="center"/>
    </xf>
    <xf numFmtId="0" fontId="18" fillId="6" borderId="19" xfId="0" applyFont="1" applyFill="1" applyBorder="1" applyAlignment="1">
      <alignment vertical="center"/>
    </xf>
    <xf numFmtId="0" fontId="51" fillId="6" borderId="11" xfId="0" applyFont="1" applyFill="1" applyBorder="1" applyAlignment="1">
      <alignment vertical="center"/>
    </xf>
    <xf numFmtId="0" fontId="51" fillId="0" borderId="0" xfId="0" applyFont="1" applyAlignment="1">
      <alignment vertical="center"/>
    </xf>
    <xf numFmtId="0" fontId="14" fillId="8" borderId="0" xfId="0" applyFont="1" applyFill="1" applyAlignment="1">
      <alignment horizontal="center"/>
    </xf>
    <xf numFmtId="0" fontId="46" fillId="8" borderId="0" xfId="0" applyFont="1" applyFill="1"/>
    <xf numFmtId="0" fontId="52" fillId="10" borderId="12" xfId="0" applyFont="1" applyFill="1" applyBorder="1" applyAlignment="1">
      <alignment vertical="center"/>
    </xf>
    <xf numFmtId="0" fontId="53" fillId="0" borderId="0" xfId="0" applyFont="1"/>
    <xf numFmtId="0" fontId="32" fillId="0" borderId="5" xfId="0" applyFont="1" applyBorder="1"/>
    <xf numFmtId="0" fontId="55" fillId="0" borderId="0" xfId="0" applyFont="1"/>
    <xf numFmtId="0" fontId="3" fillId="0" borderId="0" xfId="0" applyFont="1"/>
    <xf numFmtId="1" fontId="56" fillId="6" borderId="0" xfId="0" applyNumberFormat="1" applyFont="1" applyFill="1" applyAlignment="1">
      <alignment horizontal="right" vertical="center"/>
    </xf>
    <xf numFmtId="0" fontId="25" fillId="8" borderId="0" xfId="2" applyFont="1" applyFill="1"/>
    <xf numFmtId="0" fontId="57" fillId="0" borderId="0" xfId="0" applyFont="1"/>
    <xf numFmtId="0" fontId="6" fillId="0" borderId="0" xfId="2"/>
    <xf numFmtId="1" fontId="54" fillId="8" borderId="0" xfId="2" applyNumberFormat="1" applyFont="1" applyFill="1"/>
    <xf numFmtId="0" fontId="58" fillId="3" borderId="0" xfId="0" applyFont="1" applyFill="1"/>
    <xf numFmtId="1" fontId="54" fillId="0" borderId="0" xfId="39" applyNumberFormat="1" applyFont="1"/>
    <xf numFmtId="1" fontId="0" fillId="0" borderId="0" xfId="39" applyNumberFormat="1" applyFont="1"/>
    <xf numFmtId="1" fontId="0" fillId="0" borderId="0" xfId="0" applyNumberFormat="1" applyAlignment="1">
      <alignment horizontal="right"/>
    </xf>
    <xf numFmtId="0" fontId="56" fillId="8" borderId="0" xfId="2" applyFont="1" applyFill="1"/>
    <xf numFmtId="1" fontId="72" fillId="8" borderId="0" xfId="2" applyNumberFormat="1" applyFont="1" applyFill="1"/>
    <xf numFmtId="1" fontId="72" fillId="0" borderId="0" xfId="0" applyNumberFormat="1" applyFont="1"/>
    <xf numFmtId="0" fontId="73" fillId="8" borderId="0" xfId="0" applyFont="1" applyFill="1"/>
    <xf numFmtId="0" fontId="74" fillId="0" borderId="0" xfId="0" applyFont="1"/>
    <xf numFmtId="0" fontId="1" fillId="0" borderId="0" xfId="0" applyFont="1"/>
    <xf numFmtId="0" fontId="73" fillId="0" borderId="0" xfId="0" applyFont="1"/>
    <xf numFmtId="0" fontId="75" fillId="0" borderId="0" xfId="0" applyFont="1"/>
    <xf numFmtId="0" fontId="48" fillId="0" borderId="0" xfId="0" applyFont="1"/>
    <xf numFmtId="0" fontId="48" fillId="8" borderId="0" xfId="0" applyFont="1" applyFill="1"/>
    <xf numFmtId="1" fontId="1" fillId="0" borderId="0" xfId="0" applyNumberFormat="1" applyFont="1"/>
    <xf numFmtId="0" fontId="29" fillId="0" borderId="0" xfId="0" applyFont="1" applyAlignment="1">
      <alignment horizontal="right"/>
    </xf>
    <xf numFmtId="0" fontId="49" fillId="0" borderId="0" xfId="0" applyFont="1"/>
    <xf numFmtId="0" fontId="76" fillId="8" borderId="0" xfId="0" applyFont="1" applyFill="1"/>
    <xf numFmtId="1" fontId="49" fillId="0" borderId="0" xfId="0" applyNumberFormat="1" applyFont="1"/>
    <xf numFmtId="1" fontId="32" fillId="0" borderId="0" xfId="0" applyNumberFormat="1" applyFont="1"/>
    <xf numFmtId="0" fontId="32" fillId="0" borderId="0" xfId="0" applyFont="1" applyAlignment="1">
      <alignment horizontal="right"/>
    </xf>
    <xf numFmtId="0" fontId="74" fillId="8" borderId="0" xfId="0" applyFont="1" applyFill="1"/>
    <xf numFmtId="0" fontId="75" fillId="8" borderId="0" xfId="0" applyFont="1" applyFill="1"/>
    <xf numFmtId="0" fontId="1" fillId="2" borderId="0" xfId="0" applyFont="1" applyFill="1"/>
    <xf numFmtId="0" fontId="77" fillId="2" borderId="0" xfId="0" applyFont="1" applyFill="1"/>
    <xf numFmtId="0" fontId="79" fillId="8" borderId="31" xfId="0" applyFont="1" applyFill="1" applyBorder="1"/>
    <xf numFmtId="0" fontId="48" fillId="8" borderId="0" xfId="2" applyFont="1" applyFill="1"/>
    <xf numFmtId="0" fontId="0" fillId="8" borderId="29" xfId="0" applyFill="1" applyBorder="1"/>
    <xf numFmtId="1" fontId="0" fillId="8" borderId="29" xfId="0" applyNumberFormat="1" applyFill="1" applyBorder="1"/>
    <xf numFmtId="1" fontId="0" fillId="8" borderId="0" xfId="0" applyNumberFormat="1" applyFill="1"/>
    <xf numFmtId="0" fontId="0" fillId="8" borderId="1" xfId="0" applyFill="1" applyBorder="1"/>
    <xf numFmtId="0" fontId="14" fillId="8" borderId="30" xfId="0" applyFont="1" applyFill="1" applyBorder="1" applyAlignment="1">
      <alignment horizontal="center"/>
    </xf>
    <xf numFmtId="1" fontId="0" fillId="8" borderId="1" xfId="0" applyNumberFormat="1" applyFill="1" applyBorder="1" applyAlignment="1">
      <alignment horizontal="right"/>
    </xf>
    <xf numFmtId="1" fontId="46" fillId="8" borderId="0" xfId="0" applyNumberFormat="1" applyFont="1" applyFill="1"/>
    <xf numFmtId="0" fontId="80" fillId="8" borderId="0" xfId="0" applyFont="1" applyFill="1"/>
    <xf numFmtId="0" fontId="81" fillId="8" borderId="0" xfId="0" applyFont="1" applyFill="1"/>
    <xf numFmtId="0" fontId="82" fillId="8" borderId="0" xfId="0" applyFont="1" applyFill="1"/>
    <xf numFmtId="1" fontId="81" fillId="8" borderId="0" xfId="0" applyNumberFormat="1" applyFont="1" applyFill="1"/>
    <xf numFmtId="0" fontId="83" fillId="0" borderId="0" xfId="0" applyFont="1"/>
    <xf numFmtId="1" fontId="42" fillId="0" borderId="0" xfId="0" applyNumberFormat="1" applyFont="1" applyAlignment="1">
      <alignment horizontal="right"/>
    </xf>
    <xf numFmtId="1" fontId="32" fillId="8" borderId="0" xfId="2" applyNumberFormat="1" applyFont="1" applyFill="1"/>
    <xf numFmtId="1" fontId="50" fillId="8" borderId="0" xfId="2" applyNumberFormat="1" applyFont="1" applyFill="1"/>
    <xf numFmtId="0" fontId="32" fillId="8" borderId="0" xfId="2" applyFont="1" applyFill="1"/>
    <xf numFmtId="0" fontId="84" fillId="8" borderId="0" xfId="0" applyFont="1" applyFill="1"/>
    <xf numFmtId="0" fontId="85" fillId="0" borderId="0" xfId="0" applyFont="1"/>
    <xf numFmtId="0" fontId="30" fillId="0" borderId="0" xfId="0" applyFont="1" applyAlignment="1">
      <alignment vertical="center"/>
    </xf>
    <xf numFmtId="0" fontId="30" fillId="0" borderId="0" xfId="0" applyFont="1" applyAlignment="1">
      <alignment horizontal="left"/>
    </xf>
    <xf numFmtId="1" fontId="30" fillId="0" borderId="0" xfId="0" applyNumberFormat="1" applyFont="1"/>
    <xf numFmtId="0" fontId="87" fillId="0" borderId="0" xfId="0" applyFont="1" applyAlignment="1">
      <alignment horizontal="left" vertical="center" readingOrder="1"/>
    </xf>
    <xf numFmtId="0" fontId="89" fillId="0" borderId="0" xfId="0" applyFont="1" applyAlignment="1">
      <alignment horizontal="right"/>
    </xf>
    <xf numFmtId="0" fontId="89" fillId="8" borderId="0" xfId="0" applyFont="1" applyFill="1" applyAlignment="1">
      <alignment horizontal="right"/>
    </xf>
    <xf numFmtId="0" fontId="89" fillId="0" borderId="0" xfId="0" applyFont="1"/>
    <xf numFmtId="0" fontId="88" fillId="0" borderId="0" xfId="0" applyFont="1"/>
    <xf numFmtId="0" fontId="49" fillId="8" borderId="0" xfId="0" applyFont="1" applyFill="1"/>
    <xf numFmtId="0" fontId="2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7" fillId="10" borderId="2" xfId="0" applyFont="1" applyFill="1" applyBorder="1" applyAlignment="1">
      <alignment horizontal="center" vertical="center" wrapText="1"/>
    </xf>
    <xf numFmtId="0" fontId="17" fillId="10" borderId="9" xfId="0" applyFont="1" applyFill="1" applyBorder="1" applyAlignment="1">
      <alignment horizontal="center" vertical="center" wrapText="1"/>
    </xf>
    <xf numFmtId="0" fontId="17" fillId="10" borderId="10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51" fillId="10" borderId="12" xfId="0" applyFont="1" applyFill="1" applyBorder="1" applyAlignment="1">
      <alignment horizontal="center" vertical="center"/>
    </xf>
    <xf numFmtId="0" fontId="51" fillId="10" borderId="13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0" fillId="8" borderId="14" xfId="0" applyFill="1" applyBorder="1" applyAlignment="1">
      <alignment vertical="center"/>
    </xf>
    <xf numFmtId="0" fontId="0" fillId="8" borderId="3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46" fillId="8" borderId="0" xfId="0" applyFont="1" applyFill="1" applyAlignment="1">
      <alignment horizontal="center"/>
    </xf>
    <xf numFmtId="0" fontId="78" fillId="8" borderId="31" xfId="0" applyFont="1" applyFill="1" applyBorder="1" applyAlignment="1">
      <alignment horizontal="center" wrapText="1"/>
    </xf>
    <xf numFmtId="0" fontId="78" fillId="8" borderId="32" xfId="0" applyFont="1" applyFill="1" applyBorder="1" applyAlignment="1">
      <alignment horizontal="center" wrapText="1"/>
    </xf>
    <xf numFmtId="0" fontId="78" fillId="8" borderId="33" xfId="0" applyFont="1" applyFill="1" applyBorder="1" applyAlignment="1">
      <alignment horizontal="center" wrapText="1"/>
    </xf>
    <xf numFmtId="0" fontId="81" fillId="8" borderId="0" xfId="0" applyFont="1" applyFill="1" applyAlignment="1">
      <alignment horizontal="center"/>
    </xf>
    <xf numFmtId="164" fontId="73" fillId="0" borderId="0" xfId="0" applyNumberFormat="1" applyFont="1"/>
    <xf numFmtId="0" fontId="70" fillId="0" borderId="0" xfId="0" applyFont="1"/>
    <xf numFmtId="164" fontId="23" fillId="0" borderId="0" xfId="0" applyNumberFormat="1" applyFont="1"/>
    <xf numFmtId="0" fontId="30" fillId="0" borderId="0" xfId="0" applyFont="1" applyAlignment="1">
      <alignment horizontal="center"/>
    </xf>
    <xf numFmtId="1" fontId="30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90" fillId="0" borderId="0" xfId="0" applyFont="1"/>
    <xf numFmtId="0" fontId="90" fillId="0" borderId="0" xfId="0" applyFont="1" applyAlignment="1">
      <alignment horizontal="right"/>
    </xf>
    <xf numFmtId="1" fontId="23" fillId="0" borderId="0" xfId="0" applyNumberFormat="1" applyFont="1"/>
  </cellXfs>
  <cellStyles count="45">
    <cellStyle name="20% - Accent1" xfId="3" xr:uid="{CEC349F3-C41F-4B7D-BA4B-5CE9DCC71956}"/>
    <cellStyle name="20% - Accent2" xfId="4" xr:uid="{B3961FF8-104D-482F-9EA2-51B9B558A283}"/>
    <cellStyle name="20% - Accent3" xfId="5" xr:uid="{F1431358-6355-4338-8B58-0C91CC29911B}"/>
    <cellStyle name="20% - Accent4" xfId="6" xr:uid="{47E83355-6AAC-49F2-963A-05238DA74EAD}"/>
    <cellStyle name="20% - Accent5" xfId="7" xr:uid="{DEB4E52A-B163-43D4-86BB-459957B3A264}"/>
    <cellStyle name="20% - Accent6" xfId="8" xr:uid="{60B128DF-3473-4153-8EE2-53EE0C9A7B3E}"/>
    <cellStyle name="40% - Accent1" xfId="9" xr:uid="{49B8C3E4-8302-4D09-ADCE-0FB10ADA3E0C}"/>
    <cellStyle name="40% - Accent2" xfId="10" xr:uid="{0902858D-1E83-4EB1-B6D7-5D9A26712B04}"/>
    <cellStyle name="40% - Accent3" xfId="11" xr:uid="{15E1DD08-5F00-4960-83A7-5E5EA88D6C75}"/>
    <cellStyle name="40% - Accent4" xfId="12" xr:uid="{46010738-EC32-4CD9-86F7-8A5BB4052095}"/>
    <cellStyle name="40% - Accent5" xfId="13" xr:uid="{3F982A98-BBA8-4DCF-8037-7B0E8365D758}"/>
    <cellStyle name="40% - Accent6" xfId="14" xr:uid="{2D62E4C8-71E4-4C82-9291-5F6E734BE59E}"/>
    <cellStyle name="60% - Accent1" xfId="15" xr:uid="{42795BF5-2D9E-41BE-95F0-1855F59DBD15}"/>
    <cellStyle name="60% - Accent2" xfId="16" xr:uid="{EDB8A457-A52C-4CCF-8BD2-02DB4110C964}"/>
    <cellStyle name="60% - Accent3" xfId="17" xr:uid="{D89B90C3-E09F-4BB8-838B-3A708E83239A}"/>
    <cellStyle name="60% - Accent4" xfId="18" xr:uid="{220B69F4-CC1C-42D6-AC98-A8672D339163}"/>
    <cellStyle name="60% - Accent5" xfId="19" xr:uid="{3E7DD2FC-B7F1-47C1-AF39-68AA6388244E}"/>
    <cellStyle name="60% - Accent6" xfId="20" xr:uid="{681F1B01-0C76-41D1-8085-B8931E533F4B}"/>
    <cellStyle name="Accent1" xfId="21" xr:uid="{3F08A2D0-C9BF-47B8-9561-D83B7D170F08}"/>
    <cellStyle name="Accent2" xfId="22" xr:uid="{A5DF09CF-4CC6-41AB-92AB-776D7E6D7CFA}"/>
    <cellStyle name="Accent3" xfId="23" xr:uid="{48AF58CD-D768-4B91-AB11-F6AA8DDD4E17}"/>
    <cellStyle name="Accent4" xfId="24" xr:uid="{BC808053-5A92-48AE-ACFF-398D3DD21DBF}"/>
    <cellStyle name="Accent5" xfId="25" xr:uid="{1FF92ECF-FC39-4D26-8D65-9D6169ABAA97}"/>
    <cellStyle name="Accent6" xfId="26" xr:uid="{7FA258D4-94D7-4A3D-9CB1-7DE3D489D347}"/>
    <cellStyle name="Bad" xfId="27" xr:uid="{6369C9E2-7402-4031-8938-9866241FD5D0}"/>
    <cellStyle name="Calculation" xfId="28" xr:uid="{B7FFBA74-0AFD-4B3E-A3E5-C1A2314DC460}"/>
    <cellStyle name="Check Cell" xfId="29" xr:uid="{B011CFCC-C308-4171-A15F-E4843F8DDF42}"/>
    <cellStyle name="Explanatory Text" xfId="30" xr:uid="{D7546089-0968-4B14-8EB5-2E662F2242E0}"/>
    <cellStyle name="Good" xfId="31" xr:uid="{BE787106-6510-453F-A300-0CD98FDD605C}"/>
    <cellStyle name="Heading 1" xfId="32" xr:uid="{DB699C26-BDA2-40B3-818C-EC4117648E15}"/>
    <cellStyle name="Heading 2" xfId="33" xr:uid="{9CD8297A-9BA4-4773-BD7A-E759ED9318DB}"/>
    <cellStyle name="Heading 3" xfId="34" xr:uid="{1CF1C327-5369-47F5-9059-B9934F3CC9FD}"/>
    <cellStyle name="Heading 4" xfId="35" xr:uid="{ECB20CB1-AFFD-4EC1-B24F-5F07737FCA31}"/>
    <cellStyle name="Hyperkobling" xfId="1" builtinId="8"/>
    <cellStyle name="Input" xfId="36" xr:uid="{22CB052A-D685-4994-93D4-6D05B2114AA4}"/>
    <cellStyle name="Linked Cell" xfId="37" xr:uid="{24A04ACF-FB05-4885-AA3C-7D5643A3BB84}"/>
    <cellStyle name="Neutral" xfId="38" xr:uid="{2C701B92-CABB-42EE-8A49-CEFCA2099563}"/>
    <cellStyle name="Normal" xfId="0" builtinId="0" customBuiltin="1"/>
    <cellStyle name="Normal 2" xfId="2" xr:uid="{5E487FE2-3BB9-4E46-BA6D-26DE5D1A48E6}"/>
    <cellStyle name="Normal_Forbruk og produksjon Norden" xfId="39" xr:uid="{F68F917B-07E4-411E-A83A-AFF21BCB5A33}"/>
    <cellStyle name="Note" xfId="40" xr:uid="{A744E10D-A53D-4BB1-A63E-39FDAE366E2B}"/>
    <cellStyle name="Output" xfId="41" xr:uid="{DDC70CEA-6A2B-43A1-8685-1103B18A81B5}"/>
    <cellStyle name="Title" xfId="42" xr:uid="{C629B624-5407-4135-9F02-D6BA59D9EE51}"/>
    <cellStyle name="Total" xfId="43" xr:uid="{04E7E959-33EA-4D1D-AB83-5AA2CBD5F8F5}"/>
    <cellStyle name="Warning Text" xfId="44" xr:uid="{23467165-9756-4D54-B58A-5393A722F879}"/>
  </cellStyles>
  <dxfs count="0"/>
  <tableStyles count="0" defaultTableStyle="TableStyleMedium2" defaultPivotStyle="PivotStyleLight16"/>
  <colors>
    <mruColors>
      <color rgb="FF007A3A"/>
      <color rgb="FFFF8DED"/>
      <color rgb="FFFF1CDB"/>
      <color rgb="FF003C32"/>
      <color rgb="FFCCFFFF"/>
      <color rgb="FFC2DF8A"/>
      <color rgb="FF0094C8"/>
      <color rgb="FF71DAFF"/>
      <color rgb="FFF2B800"/>
      <color rgb="FFFFDE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2.xml"/><Relationship Id="rId1" Type="http://schemas.microsoft.com/office/2011/relationships/chartStyle" Target="style2.xml"/><Relationship Id="rId4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3.xml"/><Relationship Id="rId1" Type="http://schemas.microsoft.com/office/2011/relationships/chartStyle" Target="style3.xml"/><Relationship Id="rId4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4.xml"/><Relationship Id="rId1" Type="http://schemas.microsoft.com/office/2011/relationships/chartStyle" Target="style4.xml"/><Relationship Id="rId4" Type="http://schemas.openxmlformats.org/officeDocument/2006/relationships/chartUserShapes" Target="../drawings/drawing9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5.xml"/><Relationship Id="rId1" Type="http://schemas.microsoft.com/office/2011/relationships/chartStyle" Target="style5.xml"/><Relationship Id="rId4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6.xml"/><Relationship Id="rId1" Type="http://schemas.microsoft.com/office/2011/relationships/chartStyle" Target="style6.xml"/><Relationship Id="rId4" Type="http://schemas.openxmlformats.org/officeDocument/2006/relationships/chartUserShapes" Target="../drawings/drawing12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7.xml"/><Relationship Id="rId1" Type="http://schemas.microsoft.com/office/2011/relationships/chartStyle" Target="style7.xml"/><Relationship Id="rId4" Type="http://schemas.openxmlformats.org/officeDocument/2006/relationships/chartUserShapes" Target="../drawings/drawing14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8.xml"/><Relationship Id="rId1" Type="http://schemas.microsoft.com/office/2011/relationships/chartStyle" Target="style8.xml"/><Relationship Id="rId4" Type="http://schemas.openxmlformats.org/officeDocument/2006/relationships/chartUserShapes" Target="../drawings/drawing15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9.xml"/><Relationship Id="rId1" Type="http://schemas.microsoft.com/office/2011/relationships/chartStyle" Target="style9.xml"/><Relationship Id="rId4" Type="http://schemas.openxmlformats.org/officeDocument/2006/relationships/chartUserShapes" Target="../drawings/drawing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0.10317232479078421"/>
          <c:y val="5.092578785619465E-2"/>
          <c:w val="0.65364966877675912"/>
          <c:h val="0.82304740775763308"/>
        </c:manualLayout>
      </c:layout>
      <c:lineChart>
        <c:grouping val="standard"/>
        <c:varyColors val="0"/>
        <c:ser>
          <c:idx val="0"/>
          <c:order val="0"/>
          <c:tx>
            <c:strRef>
              <c:f>'Brensels- og CO2-priser'!$F$20</c:f>
              <c:strCache>
                <c:ptCount val="1"/>
                <c:pt idx="0">
                  <c:v>Historikk</c:v>
                </c:pt>
              </c:strCache>
            </c:strRef>
          </c:tx>
          <c:spPr>
            <a:ln>
              <a:noFill/>
            </a:ln>
          </c:spPr>
          <c:marker>
            <c:spPr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'Brensels- og CO2-priser'!$G$19:$Q$19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2035</c:v>
                </c:pt>
                <c:pt idx="8">
                  <c:v>2040</c:v>
                </c:pt>
                <c:pt idx="9">
                  <c:v>2050</c:v>
                </c:pt>
                <c:pt idx="10">
                  <c:v>2060</c:v>
                </c:pt>
              </c:numCache>
            </c:numRef>
          </c:cat>
          <c:val>
            <c:numRef>
              <c:f>'Brensels- og CO2-priser'!$G$20:$Q$20</c:f>
              <c:numCache>
                <c:formatCode>General</c:formatCode>
                <c:ptCount val="11"/>
                <c:pt idx="0">
                  <c:v>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40-4BF0-822D-CD1704074991}"/>
            </c:ext>
          </c:extLst>
        </c:ser>
        <c:ser>
          <c:idx val="3"/>
          <c:order val="1"/>
          <c:tx>
            <c:strRef>
              <c:f>'Brensels- og CO2-priser'!$F$23</c:f>
              <c:strCache>
                <c:ptCount val="1"/>
                <c:pt idx="0">
                  <c:v>Lavpris</c:v>
                </c:pt>
              </c:strCache>
            </c:strRef>
          </c:tx>
          <c:spPr>
            <a:ln>
              <a:solidFill>
                <a:srgbClr val="FBCDFF">
                  <a:lumMod val="90000"/>
                </a:srgbClr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'Brensels- og CO2-priser'!$G$19:$Q$19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2035</c:v>
                </c:pt>
                <c:pt idx="8">
                  <c:v>2040</c:v>
                </c:pt>
                <c:pt idx="9">
                  <c:v>2050</c:v>
                </c:pt>
                <c:pt idx="10">
                  <c:v>2060</c:v>
                </c:pt>
              </c:numCache>
            </c:numRef>
          </c:cat>
          <c:val>
            <c:numRef>
              <c:f>'Brensels- og CO2-priser'!$G$23:$Q$23</c:f>
              <c:numCache>
                <c:formatCode>General</c:formatCode>
                <c:ptCount val="11"/>
                <c:pt idx="1">
                  <c:v>90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40-4BF0-822D-CD1704074991}"/>
            </c:ext>
          </c:extLst>
        </c:ser>
        <c:ser>
          <c:idx val="2"/>
          <c:order val="2"/>
          <c:tx>
            <c:strRef>
              <c:f>'Brensels- og CO2-priser'!$F$22</c:f>
              <c:strCache>
                <c:ptCount val="1"/>
                <c:pt idx="0">
                  <c:v>Basis</c:v>
                </c:pt>
              </c:strCache>
            </c:strRef>
          </c:tx>
          <c:spPr>
            <a:ln>
              <a:solidFill>
                <a:srgbClr val="000000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'Brensels- og CO2-priser'!$G$19:$Q$19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2035</c:v>
                </c:pt>
                <c:pt idx="8">
                  <c:v>2040</c:v>
                </c:pt>
                <c:pt idx="9">
                  <c:v>2050</c:v>
                </c:pt>
                <c:pt idx="10">
                  <c:v>2060</c:v>
                </c:pt>
              </c:numCache>
            </c:numRef>
          </c:cat>
          <c:val>
            <c:numRef>
              <c:f>'Brensels- og CO2-priser'!$G$22:$Q$22</c:f>
              <c:numCache>
                <c:formatCode>General</c:formatCode>
                <c:ptCount val="11"/>
                <c:pt idx="1">
                  <c:v>90</c:v>
                </c:pt>
                <c:pt idx="2">
                  <c:v>95</c:v>
                </c:pt>
                <c:pt idx="3">
                  <c:v>95</c:v>
                </c:pt>
                <c:pt idx="4">
                  <c:v>90</c:v>
                </c:pt>
                <c:pt idx="5">
                  <c:v>95</c:v>
                </c:pt>
                <c:pt idx="6">
                  <c:v>100</c:v>
                </c:pt>
                <c:pt idx="7">
                  <c:v>110</c:v>
                </c:pt>
                <c:pt idx="8">
                  <c:v>110</c:v>
                </c:pt>
                <c:pt idx="9">
                  <c:v>110</c:v>
                </c:pt>
                <c:pt idx="10">
                  <c:v>110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40-4BF0-822D-CD1704074991}"/>
            </c:ext>
          </c:extLst>
        </c:ser>
        <c:ser>
          <c:idx val="1"/>
          <c:order val="3"/>
          <c:tx>
            <c:strRef>
              <c:f>'Brensels- og CO2-priser'!$F$21</c:f>
              <c:strCache>
                <c:ptCount val="1"/>
                <c:pt idx="0">
                  <c:v>Høypris</c:v>
                </c:pt>
              </c:strCache>
            </c:strRef>
          </c:tx>
          <c:spPr>
            <a:ln>
              <a:solidFill>
                <a:srgbClr val="05CE74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'Brensels- og CO2-priser'!$G$19:$Q$19</c:f>
              <c:numCache>
                <c:formatCode>General</c:formatCode>
                <c:ptCount val="11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  <c:pt idx="5">
                  <c:v>2030</c:v>
                </c:pt>
                <c:pt idx="6">
                  <c:v>2031</c:v>
                </c:pt>
                <c:pt idx="7">
                  <c:v>2035</c:v>
                </c:pt>
                <c:pt idx="8">
                  <c:v>2040</c:v>
                </c:pt>
                <c:pt idx="9">
                  <c:v>2050</c:v>
                </c:pt>
                <c:pt idx="10">
                  <c:v>2060</c:v>
                </c:pt>
              </c:numCache>
            </c:numRef>
          </c:cat>
          <c:val>
            <c:numRef>
              <c:f>'Brensels- og CO2-priser'!$G$21:$Q$21</c:f>
              <c:numCache>
                <c:formatCode>General</c:formatCode>
                <c:ptCount val="11"/>
                <c:pt idx="1">
                  <c:v>90</c:v>
                </c:pt>
                <c:pt idx="2">
                  <c:v>100</c:v>
                </c:pt>
                <c:pt idx="3">
                  <c:v>110</c:v>
                </c:pt>
                <c:pt idx="4">
                  <c:v>115</c:v>
                </c:pt>
                <c:pt idx="5">
                  <c:v>125</c:v>
                </c:pt>
                <c:pt idx="6">
                  <c:v>130</c:v>
                </c:pt>
                <c:pt idx="7">
                  <c:v>150</c:v>
                </c:pt>
                <c:pt idx="8">
                  <c:v>180</c:v>
                </c:pt>
                <c:pt idx="9">
                  <c:v>200</c:v>
                </c:pt>
                <c:pt idx="1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40-4BF0-822D-CD17040749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93176848"/>
        <c:axId val="1093202224"/>
      </c:lineChart>
      <c:catAx>
        <c:axId val="109317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60000000" vert="horz"/>
          <a:lstStyle/>
          <a:p>
            <a:pPr>
              <a:defRPr/>
            </a:pPr>
            <a:endParaRPr lang="nb-NO"/>
          </a:p>
        </c:txPr>
        <c:crossAx val="1093202224"/>
        <c:crosses val="autoZero"/>
        <c:auto val="1"/>
        <c:lblAlgn val="ctr"/>
        <c:lblOffset val="100"/>
        <c:noMultiLvlLbl val="0"/>
      </c:catAx>
      <c:valAx>
        <c:axId val="109320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title>
          <c:tx>
            <c:strRef>
              <c:f>'Brensels- og CO2-priser'!$E$19</c:f>
              <c:strCache>
                <c:ptCount val="1"/>
                <c:pt idx="0">
                  <c:v>€/t</c:v>
                </c:pt>
              </c:strCache>
            </c:strRef>
          </c:tx>
          <c:overlay val="0"/>
          <c:txPr>
            <a:bodyPr/>
            <a:lstStyle/>
            <a:p>
              <a:pPr>
                <a:defRPr b="0"/>
              </a:pPr>
              <a:endParaRPr lang="nb-NO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>
            <a:noFill/>
            <a:prstDash val="solid"/>
          </a:ln>
        </c:spPr>
        <c:txPr>
          <a:bodyPr rot="-60000000" vert="horz"/>
          <a:lstStyle/>
          <a:p>
            <a:pPr>
              <a:defRPr/>
            </a:pPr>
            <a:endParaRPr lang="nb-NO"/>
          </a:p>
        </c:txPr>
        <c:crossAx val="1093176848"/>
        <c:crosses val="autoZero"/>
        <c:crossBetween val="between"/>
      </c:valAx>
    </c:plotArea>
    <c:legend>
      <c:legendPos val="r"/>
      <c:overlay val="0"/>
      <c:spPr>
        <a:noFill/>
        <a:ln>
          <a:noFill/>
          <a:prstDash val="solid"/>
        </a:ln>
      </c:spPr>
      <c:txPr>
        <a:bodyPr rot="0" vert="horz"/>
        <a:lstStyle/>
        <a:p>
          <a:pPr>
            <a:defRPr/>
          </a:pPr>
          <a:endParaRPr lang="nb-N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</c:spPr>
  <c:txPr>
    <a:bodyPr/>
    <a:lstStyle/>
    <a:p>
      <a:pPr>
        <a:defRPr sz="1100">
          <a:solidFill>
            <a:schemeClr val="tx1">
              <a:lumMod val="65000"/>
              <a:lumOff val="35000"/>
            </a:schemeClr>
          </a:solidFill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195499875477791E-2"/>
          <c:y val="4.4524339603359386E-2"/>
          <c:w val="0.51584581528788009"/>
          <c:h val="0.84998200611964125"/>
        </c:manualLayout>
      </c:layout>
      <c:barChart>
        <c:barDir val="col"/>
        <c:grouping val="stacked"/>
        <c:varyColors val="0"/>
        <c:ser>
          <c:idx val="2"/>
          <c:order val="1"/>
          <c:tx>
            <c:strRef>
              <c:f>'Forbruk og produksjon Europa'!$R$58</c:f>
              <c:strCache>
                <c:ptCount val="1"/>
                <c:pt idx="0">
                  <c:v>Kjernekraft</c:v>
                </c:pt>
              </c:strCache>
            </c:strRef>
          </c:tx>
          <c:spPr>
            <a:solidFill>
              <a:srgbClr val="B07BD7"/>
            </a:solidFill>
            <a:ln w="25400"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Europa'!$S$58:$X$58</c:f>
              <c:numCache>
                <c:formatCode>0</c:formatCode>
                <c:ptCount val="6"/>
                <c:pt idx="0">
                  <c:v>405</c:v>
                </c:pt>
                <c:pt idx="1">
                  <c:v>359</c:v>
                </c:pt>
                <c:pt idx="2">
                  <c:v>351</c:v>
                </c:pt>
                <c:pt idx="3">
                  <c:v>356</c:v>
                </c:pt>
                <c:pt idx="4">
                  <c:v>315</c:v>
                </c:pt>
                <c:pt idx="5">
                  <c:v>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09-40D5-B71B-3520169F062F}"/>
            </c:ext>
          </c:extLst>
        </c:ser>
        <c:ser>
          <c:idx val="3"/>
          <c:order val="2"/>
          <c:tx>
            <c:strRef>
              <c:f>'Forbruk og produksjon Europa'!$R$59</c:f>
              <c:strCache>
                <c:ptCount val="1"/>
                <c:pt idx="0">
                  <c:v>Kullkraft</c:v>
                </c:pt>
              </c:strCache>
            </c:strRef>
          </c:tx>
          <c:spPr>
            <a:solidFill>
              <a:sysClr val="windowText" lastClr="000000">
                <a:lumMod val="50000"/>
                <a:lumOff val="50000"/>
              </a:sysClr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Europa'!$S$59:$X$59</c:f>
              <c:numCache>
                <c:formatCode>0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09-40D5-B71B-3520169F062F}"/>
            </c:ext>
          </c:extLst>
        </c:ser>
        <c:ser>
          <c:idx val="4"/>
          <c:order val="3"/>
          <c:tx>
            <c:strRef>
              <c:f>'Forbruk og produksjon Europa'!$R$60</c:f>
              <c:strCache>
                <c:ptCount val="1"/>
                <c:pt idx="0">
                  <c:v>Gasskraft</c:v>
                </c:pt>
              </c:strCache>
            </c:strRef>
          </c:tx>
          <c:spPr>
            <a:solidFill>
              <a:sysClr val="window" lastClr="FFFFFF">
                <a:lumMod val="75000"/>
              </a:sysClr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Europa'!$S$60:$X$60</c:f>
              <c:numCache>
                <c:formatCode>0</c:formatCode>
                <c:ptCount val="6"/>
                <c:pt idx="0">
                  <c:v>5</c:v>
                </c:pt>
                <c:pt idx="1">
                  <c:v>12</c:v>
                </c:pt>
                <c:pt idx="2">
                  <c:v>11.4</c:v>
                </c:pt>
                <c:pt idx="3">
                  <c:v>13.1</c:v>
                </c:pt>
                <c:pt idx="4">
                  <c:v>12.2</c:v>
                </c:pt>
                <c:pt idx="5">
                  <c:v>10.799999999999999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09-40D5-B71B-3520169F062F}"/>
            </c:ext>
          </c:extLst>
        </c:ser>
        <c:ser>
          <c:idx val="5"/>
          <c:order val="4"/>
          <c:tx>
            <c:strRef>
              <c:f>'Forbruk og produksjon Europa'!$R$61</c:f>
              <c:strCache>
                <c:ptCount val="1"/>
                <c:pt idx="0">
                  <c:v>Avfallsforbrenning &amp; øvrig termisk</c:v>
                </c:pt>
              </c:strCache>
            </c:strRef>
          </c:tx>
          <c:spPr>
            <a:solidFill>
              <a:srgbClr val="9BBB59">
                <a:lumMod val="50000"/>
              </a:srgbClr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Europa'!$S$61:$X$61</c:f>
              <c:numCache>
                <c:formatCode>0</c:formatCode>
                <c:ptCount val="6"/>
                <c:pt idx="0">
                  <c:v>9</c:v>
                </c:pt>
                <c:pt idx="1">
                  <c:v>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09-40D5-B71B-3520169F062F}"/>
            </c:ext>
          </c:extLst>
        </c:ser>
        <c:ser>
          <c:idx val="6"/>
          <c:order val="5"/>
          <c:tx>
            <c:strRef>
              <c:f>'Forbruk og produksjon Europa'!$R$62</c:f>
              <c:strCache>
                <c:ptCount val="1"/>
                <c:pt idx="0">
                  <c:v>Termisk (bio)</c:v>
                </c:pt>
              </c:strCache>
            </c:strRef>
          </c:tx>
          <c:spPr>
            <a:solidFill>
              <a:srgbClr val="D99694"/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Europa'!$S$62:$X$62</c:f>
              <c:numCache>
                <c:formatCode>0</c:formatCode>
                <c:ptCount val="6"/>
                <c:pt idx="0">
                  <c:v>11</c:v>
                </c:pt>
                <c:pt idx="1">
                  <c:v>14</c:v>
                </c:pt>
                <c:pt idx="2">
                  <c:v>7.6</c:v>
                </c:pt>
                <c:pt idx="3">
                  <c:v>4.9000000000000004</c:v>
                </c:pt>
                <c:pt idx="4">
                  <c:v>4.8</c:v>
                </c:pt>
                <c:pt idx="5">
                  <c:v>8.1999999999999993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09-40D5-B71B-3520169F062F}"/>
            </c:ext>
          </c:extLst>
        </c:ser>
        <c:ser>
          <c:idx val="7"/>
          <c:order val="6"/>
          <c:tx>
            <c:strRef>
              <c:f>'Forbruk og produksjon Europa'!$R$63</c:f>
              <c:strCache>
                <c:ptCount val="1"/>
                <c:pt idx="0">
                  <c:v>Vannkraft</c:v>
                </c:pt>
              </c:strCache>
            </c:strRef>
          </c:tx>
          <c:spPr>
            <a:solidFill>
              <a:srgbClr val="1886A6"/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Europa'!$S$63:$X$63</c:f>
              <c:numCache>
                <c:formatCode>0</c:formatCode>
                <c:ptCount val="6"/>
                <c:pt idx="0">
                  <c:v>56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B09-40D5-B71B-3520169F062F}"/>
            </c:ext>
          </c:extLst>
        </c:ser>
        <c:ser>
          <c:idx val="8"/>
          <c:order val="7"/>
          <c:tx>
            <c:strRef>
              <c:f>'Forbruk og produksjon Europa'!$R$64</c:f>
              <c:strCache>
                <c:ptCount val="1"/>
                <c:pt idx="0">
                  <c:v>Landvind</c:v>
                </c:pt>
              </c:strCache>
            </c:strRef>
          </c:tx>
          <c:spPr>
            <a:solidFill>
              <a:srgbClr val="C2DF8A"/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Europa'!$S$64:$X$64</c:f>
              <c:numCache>
                <c:formatCode>0</c:formatCode>
                <c:ptCount val="6"/>
                <c:pt idx="0">
                  <c:v>60</c:v>
                </c:pt>
                <c:pt idx="1">
                  <c:v>76</c:v>
                </c:pt>
                <c:pt idx="2">
                  <c:v>91</c:v>
                </c:pt>
                <c:pt idx="3">
                  <c:v>107</c:v>
                </c:pt>
                <c:pt idx="4">
                  <c:v>131</c:v>
                </c:pt>
                <c:pt idx="5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B09-40D5-B71B-3520169F062F}"/>
            </c:ext>
          </c:extLst>
        </c:ser>
        <c:ser>
          <c:idx val="9"/>
          <c:order val="8"/>
          <c:tx>
            <c:strRef>
              <c:f>'Forbruk og produksjon Europa'!$R$65</c:f>
              <c:strCache>
                <c:ptCount val="1"/>
                <c:pt idx="0">
                  <c:v>Havvind</c:v>
                </c:pt>
              </c:strCache>
            </c:strRef>
          </c:tx>
          <c:spPr>
            <a:solidFill>
              <a:srgbClr val="71DAFF"/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Europa'!$S$65:$X$65</c:f>
              <c:numCache>
                <c:formatCode>0</c:formatCode>
                <c:ptCount val="6"/>
                <c:pt idx="0">
                  <c:v>6</c:v>
                </c:pt>
                <c:pt idx="1">
                  <c:v>10</c:v>
                </c:pt>
                <c:pt idx="2">
                  <c:v>28</c:v>
                </c:pt>
                <c:pt idx="3">
                  <c:v>36</c:v>
                </c:pt>
                <c:pt idx="4">
                  <c:v>62</c:v>
                </c:pt>
                <c:pt idx="5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B09-40D5-B71B-3520169F062F}"/>
            </c:ext>
          </c:extLst>
        </c:ser>
        <c:ser>
          <c:idx val="10"/>
          <c:order val="9"/>
          <c:tx>
            <c:strRef>
              <c:f>'Forbruk og produksjon Europa'!$R$66</c:f>
              <c:strCache>
                <c:ptCount val="1"/>
                <c:pt idx="0">
                  <c:v>Solkraft</c:v>
                </c:pt>
              </c:strCache>
            </c:strRef>
          </c:tx>
          <c:spPr>
            <a:solidFill>
              <a:srgbClr val="FFDE75"/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Europa'!$S$66:$X$66</c:f>
              <c:numCache>
                <c:formatCode>0</c:formatCode>
                <c:ptCount val="6"/>
                <c:pt idx="0">
                  <c:v>31</c:v>
                </c:pt>
                <c:pt idx="1">
                  <c:v>61</c:v>
                </c:pt>
                <c:pt idx="2">
                  <c:v>90</c:v>
                </c:pt>
                <c:pt idx="3">
                  <c:v>114</c:v>
                </c:pt>
                <c:pt idx="4">
                  <c:v>149</c:v>
                </c:pt>
                <c:pt idx="5">
                  <c:v>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B09-40D5-B71B-3520169F062F}"/>
            </c:ext>
          </c:extLst>
        </c:ser>
        <c:ser>
          <c:idx val="11"/>
          <c:order val="10"/>
          <c:tx>
            <c:strRef>
              <c:f>'Forbruk og produksjon Europa'!$R$67</c:f>
              <c:strCache>
                <c:ptCount val="1"/>
                <c:pt idx="0">
                  <c:v>Øvrig fornybar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'Forbruk og produksjon Europa'!$S$55:$W$55</c:f>
              <c:numCache>
                <c:formatCode>General</c:formatCode>
                <c:ptCount val="5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</c:numCache>
            </c:numRef>
          </c:cat>
          <c:val>
            <c:numRef>
              <c:f>'Forbruk og produksjon Europa'!$S$67:$X$67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B09-40D5-B71B-3520169F0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3176848"/>
        <c:axId val="1093202224"/>
      </c:barChart>
      <c:lineChart>
        <c:grouping val="standard"/>
        <c:varyColors val="0"/>
        <c:ser>
          <c:idx val="0"/>
          <c:order val="0"/>
          <c:tx>
            <c:strRef>
              <c:f>'Forbruk og produksjon Europa'!$R$56</c:f>
              <c:strCache>
                <c:ptCount val="1"/>
                <c:pt idx="0">
                  <c:v>Sum forbruk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ysClr val="windowText" lastClr="000000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'Forbruk og produksjon Europa'!$S$55:$X$55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Europa'!$S$56:$X$56</c:f>
              <c:numCache>
                <c:formatCode>0</c:formatCode>
                <c:ptCount val="6"/>
                <c:pt idx="0">
                  <c:v>453</c:v>
                </c:pt>
                <c:pt idx="1">
                  <c:v>482</c:v>
                </c:pt>
                <c:pt idx="2">
                  <c:v>543</c:v>
                </c:pt>
                <c:pt idx="3">
                  <c:v>596</c:v>
                </c:pt>
                <c:pt idx="4">
                  <c:v>669</c:v>
                </c:pt>
                <c:pt idx="5">
                  <c:v>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9-40D5-B71B-3520169F0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3176848"/>
        <c:axId val="1093202224"/>
      </c:lineChart>
      <c:catAx>
        <c:axId val="109317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202224"/>
        <c:crosses val="autoZero"/>
        <c:auto val="1"/>
        <c:lblAlgn val="ctr"/>
        <c:lblOffset val="100"/>
        <c:noMultiLvlLbl val="0"/>
      </c:catAx>
      <c:valAx>
        <c:axId val="109320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17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7672723597656494"/>
          <c:y val="0.10127506874695441"/>
          <c:w val="0.42327276402343506"/>
          <c:h val="0.801154019006358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2461067366579174E-2"/>
          <c:y val="5.0925925925925923E-2"/>
          <c:w val="0.72413044619422573"/>
          <c:h val="0.8502697579469232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'Kraftpriser Europa'!$T$29</c:f>
              <c:strCache>
                <c:ptCount val="1"/>
                <c:pt idx="0">
                  <c:v>Bunn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numRef>
              <c:f>'Kraftpriser Europa'!$O$30:$O$35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'Kraftpriser Europa'!$T$30:$T$35</c:f>
              <c:numCache>
                <c:formatCode>0</c:formatCode>
                <c:ptCount val="6"/>
                <c:pt idx="0">
                  <c:v>88</c:v>
                </c:pt>
                <c:pt idx="1">
                  <c:v>48</c:v>
                </c:pt>
                <c:pt idx="2">
                  <c:v>39</c:v>
                </c:pt>
                <c:pt idx="3">
                  <c:v>36</c:v>
                </c:pt>
                <c:pt idx="4">
                  <c:v>35</c:v>
                </c:pt>
                <c:pt idx="5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B2-488D-9917-E5F00AC33B4A}"/>
            </c:ext>
          </c:extLst>
        </c:ser>
        <c:ser>
          <c:idx val="1"/>
          <c:order val="1"/>
          <c:tx>
            <c:strRef>
              <c:f>'Kraftpriser Europa'!$U$29</c:f>
              <c:strCache>
                <c:ptCount val="1"/>
                <c:pt idx="0">
                  <c:v>Lavpris</c:v>
                </c:pt>
              </c:strCache>
            </c:strRef>
          </c:tx>
          <c:spPr>
            <a:solidFill>
              <a:srgbClr val="00B0F0">
                <a:alpha val="89804"/>
              </a:srgb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B7D-4E7C-8B1E-2B0EDD9480FC}"/>
              </c:ext>
            </c:extLst>
          </c:dPt>
          <c:cat>
            <c:numRef>
              <c:f>'Kraftpriser Europa'!$O$30:$O$35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'Kraftpriser Europa'!$U$30:$U$35</c:f>
              <c:numCache>
                <c:formatCode>General</c:formatCode>
                <c:ptCount val="6"/>
                <c:pt idx="0">
                  <c:v>-4</c:v>
                </c:pt>
                <c:pt idx="1">
                  <c:v>7</c:v>
                </c:pt>
                <c:pt idx="2">
                  <c:v>12</c:v>
                </c:pt>
                <c:pt idx="3">
                  <c:v>13</c:v>
                </c:pt>
                <c:pt idx="4">
                  <c:v>13</c:v>
                </c:pt>
                <c:pt idx="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FB2-488D-9917-E5F00AC33B4A}"/>
            </c:ext>
          </c:extLst>
        </c:ser>
        <c:ser>
          <c:idx val="2"/>
          <c:order val="2"/>
          <c:tx>
            <c:strRef>
              <c:f>'Kraftpriser Europa'!$V$29</c:f>
              <c:strCache>
                <c:ptCount val="1"/>
                <c:pt idx="0">
                  <c:v>Basis</c:v>
                </c:pt>
              </c:strCache>
            </c:strRef>
          </c:tx>
          <c:spPr>
            <a:solidFill>
              <a:sysClr val="windowText" lastClr="000000"/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2733F80-13D2-422E-BA77-59326ACF2940}" type="CELLRANGE">
                      <a:rPr lang="nb-NO"/>
                      <a:pPr/>
                      <a:t>[CELLEOMRÅDE]</a:t>
                    </a:fld>
                    <a:endParaRPr lang="nb-NO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BFB2-488D-9917-E5F00AC33B4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44A9E7A-6475-4D4C-A9D1-72E30AEAF7FC}" type="CELLRANGE">
                      <a:rPr lang="nb-NO"/>
                      <a:pPr/>
                      <a:t>[CELLEOMRÅDE]</a:t>
                    </a:fld>
                    <a:endParaRPr lang="nb-NO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BFB2-488D-9917-E5F00AC33B4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5C2E8E5-2025-4BA9-84C9-66A1BBBF7BFD}" type="CELLRANGE">
                      <a:rPr lang="nb-NO"/>
                      <a:pPr/>
                      <a:t>[CELLEOMRÅDE]</a:t>
                    </a:fld>
                    <a:endParaRPr lang="nb-NO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BFB2-488D-9917-E5F00AC33B4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360E672-4780-4772-B2CA-E1E33EEFD62D}" type="CELLRANGE">
                      <a:rPr lang="nb-NO"/>
                      <a:pPr/>
                      <a:t>[CELLEOMRÅDE]</a:t>
                    </a:fld>
                    <a:endParaRPr lang="nb-NO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BFB2-488D-9917-E5F00AC33B4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7D6CB1C-838C-4A5D-A0D7-15DA17E33085}" type="CELLRANGE">
                      <a:rPr lang="nb-NO"/>
                      <a:pPr/>
                      <a:t>[CELLEOMRÅDE]</a:t>
                    </a:fld>
                    <a:endParaRPr lang="nb-NO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F533-4FB0-9A3C-2B015233E06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8D6710A4-B6C5-4544-9943-D50BB26D1AFF}" type="CELLRANGE">
                      <a:rPr lang="nb-NO"/>
                      <a:pPr/>
                      <a:t>[CELLEOMRÅDE]</a:t>
                    </a:fld>
                    <a:endParaRPr lang="nb-NO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FDFD-4456-A334-E718759272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j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'Kraftpriser Europa'!$O$30:$O$35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'Kraftpriser Europa'!$V$30:$V$35</c:f>
              <c:numCache>
                <c:formatCode>0</c:formatCode>
                <c:ptCount val="6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'Kraftpriser Europa'!$Q$30:$Q$35</c15:f>
                <c15:dlblRangeCache>
                  <c:ptCount val="6"/>
                  <c:pt idx="0">
                    <c:v>88</c:v>
                  </c:pt>
                  <c:pt idx="1">
                    <c:v>59</c:v>
                  </c:pt>
                  <c:pt idx="2">
                    <c:v>55</c:v>
                  </c:pt>
                  <c:pt idx="3">
                    <c:v>53</c:v>
                  </c:pt>
                  <c:pt idx="4">
                    <c:v>52</c:v>
                  </c:pt>
                  <c:pt idx="5">
                    <c:v>49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BFB2-488D-9917-E5F00AC33B4A}"/>
            </c:ext>
          </c:extLst>
        </c:ser>
        <c:ser>
          <c:idx val="3"/>
          <c:order val="3"/>
          <c:tx>
            <c:strRef>
              <c:f>'Kraftpriser Europa'!$W$29</c:f>
              <c:strCache>
                <c:ptCount val="1"/>
                <c:pt idx="0">
                  <c:v>Høypris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B7D-4E7C-8B1E-2B0EDD9480FC}"/>
              </c:ext>
            </c:extLst>
          </c:dPt>
          <c:cat>
            <c:numRef>
              <c:f>'Kraftpriser Europa'!$O$30:$O$35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'Kraftpriser Europa'!$W$30:$W$35</c:f>
              <c:numCache>
                <c:formatCode>0</c:formatCode>
                <c:ptCount val="6"/>
                <c:pt idx="0">
                  <c:v>-4</c:v>
                </c:pt>
                <c:pt idx="1">
                  <c:v>14</c:v>
                </c:pt>
                <c:pt idx="2">
                  <c:v>15</c:v>
                </c:pt>
                <c:pt idx="3">
                  <c:v>20</c:v>
                </c:pt>
                <c:pt idx="4">
                  <c:v>23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FB2-488D-9917-E5F00AC33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3176848"/>
        <c:axId val="1093202224"/>
      </c:barChart>
      <c:catAx>
        <c:axId val="109317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202224"/>
        <c:crosses val="autoZero"/>
        <c:auto val="1"/>
        <c:lblAlgn val="ctr"/>
        <c:lblOffset val="100"/>
        <c:noMultiLvlLbl val="0"/>
      </c:catAx>
      <c:valAx>
        <c:axId val="1093202224"/>
        <c:scaling>
          <c:orientation val="minMax"/>
          <c:max val="1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17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ayout>
        <c:manualLayout>
          <c:xMode val="edge"/>
          <c:yMode val="edge"/>
          <c:x val="0.81679343832021012"/>
          <c:y val="0.34875328083989504"/>
          <c:w val="0.17266561679790027"/>
          <c:h val="0.305564668999708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4029426707571667E-2"/>
          <c:y val="4.4524205942945747E-2"/>
          <c:w val="0.83799009517587786"/>
          <c:h val="0.546186393901496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'Forbruk og produksjon Norden'!$R$28</c:f>
              <c:strCache>
                <c:ptCount val="1"/>
                <c:pt idx="0">
                  <c:v>Alminnelig forbruk og tap</c:v>
                </c:pt>
              </c:strCache>
            </c:strRef>
          </c:tx>
          <c:spPr>
            <a:solidFill>
              <a:srgbClr val="1886A6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Norden'!$S$28:$X$28</c:f>
              <c:numCache>
                <c:formatCode>0</c:formatCode>
                <c:ptCount val="6"/>
                <c:pt idx="0">
                  <c:v>77</c:v>
                </c:pt>
                <c:pt idx="1">
                  <c:v>76</c:v>
                </c:pt>
                <c:pt idx="2">
                  <c:v>74</c:v>
                </c:pt>
                <c:pt idx="3">
                  <c:v>73.3</c:v>
                </c:pt>
                <c:pt idx="4">
                  <c:v>72.3</c:v>
                </c:pt>
                <c:pt idx="5">
                  <c:v>72.3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0A-480F-B474-F8D0322F687F}"/>
            </c:ext>
          </c:extLst>
        </c:ser>
        <c:ser>
          <c:idx val="1"/>
          <c:order val="1"/>
          <c:tx>
            <c:strRef>
              <c:f>'Forbruk og produksjon Norden'!$R$29</c:f>
              <c:strCache>
                <c:ptCount val="1"/>
                <c:pt idx="0">
                  <c:v>Transport</c:v>
                </c:pt>
              </c:strCache>
            </c:strRef>
          </c:tx>
          <c:spPr>
            <a:solidFill>
              <a:srgbClr val="71DAFF">
                <a:alpha val="89804"/>
              </a:srgbClr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Norden'!$S$29:$X$29</c:f>
              <c:numCache>
                <c:formatCode>0</c:formatCode>
                <c:ptCount val="6"/>
                <c:pt idx="0">
                  <c:v>5</c:v>
                </c:pt>
                <c:pt idx="1">
                  <c:v>7.4</c:v>
                </c:pt>
                <c:pt idx="2">
                  <c:v>10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0A-480F-B474-F8D0322F687F}"/>
            </c:ext>
          </c:extLst>
        </c:ser>
        <c:ser>
          <c:idx val="2"/>
          <c:order val="2"/>
          <c:tx>
            <c:strRef>
              <c:f>'Forbruk og produksjon Norden'!$R$30</c:f>
              <c:strCache>
                <c:ptCount val="1"/>
                <c:pt idx="0">
                  <c:v>Kraftintensiv industri og næring</c:v>
                </c:pt>
              </c:strCache>
            </c:strRef>
          </c:tx>
          <c:spPr>
            <a:solidFill>
              <a:srgbClr val="C2DF8A"/>
            </a:solidFill>
            <a:ln w="25400"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Norden'!$S$30:$X$30</c:f>
              <c:numCache>
                <c:formatCode>0</c:formatCode>
                <c:ptCount val="6"/>
                <c:pt idx="0">
                  <c:v>45</c:v>
                </c:pt>
                <c:pt idx="1">
                  <c:v>46</c:v>
                </c:pt>
                <c:pt idx="2">
                  <c:v>47</c:v>
                </c:pt>
                <c:pt idx="3">
                  <c:v>50</c:v>
                </c:pt>
                <c:pt idx="4">
                  <c:v>53</c:v>
                </c:pt>
                <c:pt idx="5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0A-480F-B474-F8D0322F687F}"/>
            </c:ext>
          </c:extLst>
        </c:ser>
        <c:ser>
          <c:idx val="3"/>
          <c:order val="3"/>
          <c:tx>
            <c:strRef>
              <c:f>'Forbruk og produksjon Norden'!$R$31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rgbClr val="B07BD7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Norden'!$S$31:$X$31</c:f>
              <c:numCache>
                <c:formatCode>0</c:formatCode>
                <c:ptCount val="6"/>
                <c:pt idx="0">
                  <c:v>12</c:v>
                </c:pt>
                <c:pt idx="1">
                  <c:v>15</c:v>
                </c:pt>
                <c:pt idx="2">
                  <c:v>16</c:v>
                </c:pt>
                <c:pt idx="3">
                  <c:v>13.3</c:v>
                </c:pt>
                <c:pt idx="4">
                  <c:v>11.3</c:v>
                </c:pt>
                <c:pt idx="5">
                  <c:v>7.3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AE1-4A10-9A2F-FB22EE3CE301}"/>
            </c:ext>
          </c:extLst>
        </c:ser>
        <c:ser>
          <c:idx val="4"/>
          <c:order val="4"/>
          <c:tx>
            <c:strRef>
              <c:f>'Forbruk og produksjon Norden'!$R$32</c:f>
              <c:strCache>
                <c:ptCount val="1"/>
                <c:pt idx="0">
                  <c:v>Datasenter</c:v>
                </c:pt>
              </c:strCache>
            </c:strRef>
          </c:tx>
          <c:spPr>
            <a:solidFill>
              <a:srgbClr val="F2B800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Norden'!$S$32:$X$32</c:f>
              <c:numCache>
                <c:formatCode>0</c:formatCode>
                <c:ptCount val="6"/>
                <c:pt idx="0">
                  <c:v>3.7</c:v>
                </c:pt>
                <c:pt idx="1">
                  <c:v>8.6</c:v>
                </c:pt>
                <c:pt idx="2">
                  <c:v>17</c:v>
                </c:pt>
                <c:pt idx="3">
                  <c:v>20.3</c:v>
                </c:pt>
                <c:pt idx="4">
                  <c:v>21.3</c:v>
                </c:pt>
                <c:pt idx="5">
                  <c:v>22.3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AE1-4A10-9A2F-FB22EE3CE301}"/>
            </c:ext>
          </c:extLst>
        </c:ser>
        <c:ser>
          <c:idx val="5"/>
          <c:order val="5"/>
          <c:tx>
            <c:strRef>
              <c:f>'Forbruk og produksjon Norden'!$R$33</c:f>
              <c:strCache>
                <c:ptCount val="1"/>
                <c:pt idx="0">
                  <c:v>Hydrogenproduksjon</c:v>
                </c:pt>
              </c:strCache>
            </c:strRef>
          </c:tx>
          <c:spPr>
            <a:solidFill>
              <a:srgbClr val="FFDE75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Norden'!$S$33:$X$33</c:f>
              <c:numCache>
                <c:formatCode>0</c:formatCode>
                <c:ptCount val="6"/>
                <c:pt idx="0">
                  <c:v>0.05</c:v>
                </c:pt>
                <c:pt idx="1">
                  <c:v>0.7</c:v>
                </c:pt>
                <c:pt idx="2">
                  <c:v>1</c:v>
                </c:pt>
                <c:pt idx="3">
                  <c:v>3</c:v>
                </c:pt>
                <c:pt idx="4">
                  <c:v>6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AE1-4A10-9A2F-FB22EE3CE3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3176848"/>
        <c:axId val="1093202224"/>
      </c:barChart>
      <c:catAx>
        <c:axId val="109317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202224"/>
        <c:crosses val="autoZero"/>
        <c:auto val="1"/>
        <c:lblAlgn val="ctr"/>
        <c:lblOffset val="100"/>
        <c:noMultiLvlLbl val="0"/>
      </c:catAx>
      <c:valAx>
        <c:axId val="109320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17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8080261617028839E-2"/>
          <c:y val="0.66623164977258642"/>
          <c:w val="0.94191973838297116"/>
          <c:h val="0.314563085262807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4029426707571667E-2"/>
          <c:y val="4.4524205942945747E-2"/>
          <c:w val="0.83799009517587786"/>
          <c:h val="0.546186393901496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'Forbruk og produksjon Norden'!$R$36</c:f>
              <c:strCache>
                <c:ptCount val="1"/>
                <c:pt idx="0">
                  <c:v>Kjernekraft</c:v>
                </c:pt>
              </c:strCache>
            </c:strRef>
          </c:tx>
          <c:spPr>
            <a:solidFill>
              <a:srgbClr val="B07BD7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Norden'!$S$36:$X$36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02-412F-8A34-C171E27DF7F4}"/>
            </c:ext>
          </c:extLst>
        </c:ser>
        <c:ser>
          <c:idx val="1"/>
          <c:order val="1"/>
          <c:tx>
            <c:strRef>
              <c:f>'Forbruk og produksjon Norden'!$R$37</c:f>
              <c:strCache>
                <c:ptCount val="1"/>
                <c:pt idx="0">
                  <c:v>Øvrig produksjon</c:v>
                </c:pt>
              </c:strCache>
            </c:strRef>
          </c:tx>
          <c:spPr>
            <a:solidFill>
              <a:srgbClr val="D99694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Norden'!$S$37:$X$37</c:f>
              <c:numCache>
                <c:formatCode>0</c:formatCode>
                <c:ptCount val="6"/>
                <c:pt idx="0">
                  <c:v>3</c:v>
                </c:pt>
                <c:pt idx="1">
                  <c:v>0.755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02-412F-8A34-C171E27DF7F4}"/>
            </c:ext>
          </c:extLst>
        </c:ser>
        <c:ser>
          <c:idx val="2"/>
          <c:order val="2"/>
          <c:tx>
            <c:strRef>
              <c:f>'Forbruk og produksjon Norden'!$R$38</c:f>
              <c:strCache>
                <c:ptCount val="1"/>
                <c:pt idx="0">
                  <c:v>Vannkraft</c:v>
                </c:pt>
              </c:strCache>
            </c:strRef>
          </c:tx>
          <c:spPr>
            <a:solidFill>
              <a:srgbClr val="1886A6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Norden'!$S$38:$X$38</c:f>
              <c:numCache>
                <c:formatCode>0</c:formatCode>
                <c:ptCount val="6"/>
                <c:pt idx="0">
                  <c:v>137.6</c:v>
                </c:pt>
                <c:pt idx="1">
                  <c:v>141.905</c:v>
                </c:pt>
                <c:pt idx="2">
                  <c:v>144</c:v>
                </c:pt>
                <c:pt idx="3">
                  <c:v>146</c:v>
                </c:pt>
                <c:pt idx="4">
                  <c:v>147</c:v>
                </c:pt>
                <c:pt idx="5">
                  <c:v>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02-412F-8A34-C171E27DF7F4}"/>
            </c:ext>
          </c:extLst>
        </c:ser>
        <c:ser>
          <c:idx val="3"/>
          <c:order val="3"/>
          <c:tx>
            <c:strRef>
              <c:f>'Forbruk og produksjon Norden'!$R$39</c:f>
              <c:strCache>
                <c:ptCount val="1"/>
                <c:pt idx="0">
                  <c:v>Landvind</c:v>
                </c:pt>
              </c:strCache>
            </c:strRef>
          </c:tx>
          <c:spPr>
            <a:solidFill>
              <a:srgbClr val="C2DF8A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Norden'!$S$39:$X$39</c:f>
              <c:numCache>
                <c:formatCode>0</c:formatCode>
                <c:ptCount val="6"/>
                <c:pt idx="0">
                  <c:v>15.2</c:v>
                </c:pt>
                <c:pt idx="1">
                  <c:v>14.63718124535691</c:v>
                </c:pt>
                <c:pt idx="2">
                  <c:v>16</c:v>
                </c:pt>
                <c:pt idx="3">
                  <c:v>18</c:v>
                </c:pt>
                <c:pt idx="4">
                  <c:v>23.4</c:v>
                </c:pt>
                <c:pt idx="5">
                  <c:v>25.4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02-412F-8A34-C171E27DF7F4}"/>
            </c:ext>
          </c:extLst>
        </c:ser>
        <c:ser>
          <c:idx val="4"/>
          <c:order val="4"/>
          <c:tx>
            <c:strRef>
              <c:f>'Forbruk og produksjon Norden'!$R$40</c:f>
              <c:strCache>
                <c:ptCount val="1"/>
                <c:pt idx="0">
                  <c:v>Havvind</c:v>
                </c:pt>
              </c:strCache>
            </c:strRef>
          </c:tx>
          <c:spPr>
            <a:solidFill>
              <a:srgbClr val="71DAFF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Norden'!$S$40:$X$40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802-412F-8A34-C171E27DF7F4}"/>
            </c:ext>
          </c:extLst>
        </c:ser>
        <c:ser>
          <c:idx val="5"/>
          <c:order val="5"/>
          <c:tx>
            <c:strRef>
              <c:f>'Forbruk og produksjon Norden'!$R$41</c:f>
              <c:strCache>
                <c:ptCount val="1"/>
                <c:pt idx="0">
                  <c:v>Solkraft</c:v>
                </c:pt>
              </c:strCache>
            </c:strRef>
          </c:tx>
          <c:spPr>
            <a:solidFill>
              <a:srgbClr val="FFDE75"/>
            </a:solidFill>
            <a:ln>
              <a:noFill/>
            </a:ln>
            <a:effectLst/>
          </c:spPr>
          <c:invertIfNegative val="0"/>
          <c:cat>
            <c:numRef>
              <c:f>'Forbruk og produksjon Norden'!$S$27:$X$27</c:f>
              <c:numCache>
                <c:formatCode>General</c:formatCode>
                <c:ptCount val="6"/>
                <c:pt idx="0">
                  <c:v>2026</c:v>
                </c:pt>
                <c:pt idx="1">
                  <c:v>2030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'Forbruk og produksjon Norden'!$S$41:$X$41</c:f>
              <c:numCache>
                <c:formatCode>0</c:formatCode>
                <c:ptCount val="6"/>
                <c:pt idx="0">
                  <c:v>0.6</c:v>
                </c:pt>
                <c:pt idx="1">
                  <c:v>1.040161788766075</c:v>
                </c:pt>
                <c:pt idx="2">
                  <c:v>2</c:v>
                </c:pt>
                <c:pt idx="3">
                  <c:v>3</c:v>
                </c:pt>
                <c:pt idx="4">
                  <c:v>4.3</c:v>
                </c:pt>
                <c:pt idx="5">
                  <c:v>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802-412F-8A34-C171E27DF7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3176848"/>
        <c:axId val="1093202224"/>
      </c:barChart>
      <c:catAx>
        <c:axId val="109317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202224"/>
        <c:crosses val="autoZero"/>
        <c:auto val="1"/>
        <c:lblAlgn val="ctr"/>
        <c:lblOffset val="100"/>
        <c:noMultiLvlLbl val="0"/>
      </c:catAx>
      <c:valAx>
        <c:axId val="109320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17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40077897833933"/>
          <c:y val="0.68542457107247023"/>
          <c:w val="0.38132190895974899"/>
          <c:h val="0.3046340085716375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2461067366579174E-2"/>
          <c:y val="5.0925925925925923E-2"/>
          <c:w val="0.51948967179789873"/>
          <c:h val="0.8502697579469232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'Norsk forbruk'!$N$18</c:f>
              <c:strCache>
                <c:ptCount val="1"/>
                <c:pt idx="0">
                  <c:v>Alminnelig forbruk og tap</c:v>
                </c:pt>
              </c:strCache>
            </c:strRef>
          </c:tx>
          <c:spPr>
            <a:solidFill>
              <a:srgbClr val="003C3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j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forbruk'!$O$18:$T$18</c:f>
              <c:numCache>
                <c:formatCode>0</c:formatCode>
                <c:ptCount val="6"/>
                <c:pt idx="0">
                  <c:v>77</c:v>
                </c:pt>
                <c:pt idx="1">
                  <c:v>74</c:v>
                </c:pt>
                <c:pt idx="2">
                  <c:v>72</c:v>
                </c:pt>
                <c:pt idx="3">
                  <c:v>71</c:v>
                </c:pt>
                <c:pt idx="4">
                  <c:v>68.400000000000006</c:v>
                </c:pt>
                <c:pt idx="5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0D-4404-953C-F3CD4B06DB7E}"/>
            </c:ext>
          </c:extLst>
        </c:ser>
        <c:ser>
          <c:idx val="1"/>
          <c:order val="1"/>
          <c:tx>
            <c:strRef>
              <c:f>'Norsk forbruk'!$N$19</c:f>
              <c:strCache>
                <c:ptCount val="1"/>
                <c:pt idx="0">
                  <c:v>Transport</c:v>
                </c:pt>
              </c:strCache>
            </c:strRef>
          </c:tx>
          <c:spPr>
            <a:solidFill>
              <a:srgbClr val="FF1CDB">
                <a:alpha val="89804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j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forbruk'!$O$19:$T$19</c:f>
              <c:numCache>
                <c:formatCode>0</c:formatCode>
                <c:ptCount val="6"/>
                <c:pt idx="0">
                  <c:v>5</c:v>
                </c:pt>
                <c:pt idx="1">
                  <c:v>7</c:v>
                </c:pt>
                <c:pt idx="2">
                  <c:v>9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80D-4404-953C-F3CD4B06DB7E}"/>
            </c:ext>
          </c:extLst>
        </c:ser>
        <c:ser>
          <c:idx val="2"/>
          <c:order val="2"/>
          <c:tx>
            <c:strRef>
              <c:f>'Norsk forbruk'!$N$20</c:f>
              <c:strCache>
                <c:ptCount val="1"/>
                <c:pt idx="0">
                  <c:v>Kraftintensiv industri og næring</c:v>
                </c:pt>
              </c:strCache>
            </c:strRef>
          </c:tx>
          <c:spPr>
            <a:solidFill>
              <a:srgbClr val="FF8DED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forbruk'!$O$20:$T$20</c:f>
              <c:numCache>
                <c:formatCode>0</c:formatCode>
                <c:ptCount val="6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48</c:v>
                </c:pt>
                <c:pt idx="4">
                  <c:v>52</c:v>
                </c:pt>
                <c:pt idx="5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0D-4404-953C-F3CD4B06DB7E}"/>
            </c:ext>
          </c:extLst>
        </c:ser>
        <c:ser>
          <c:idx val="5"/>
          <c:order val="3"/>
          <c:tx>
            <c:strRef>
              <c:f>'Norsk forbruk'!$N$23</c:f>
              <c:strCache>
                <c:ptCount val="1"/>
                <c:pt idx="0">
                  <c:v>Hydrogenproduksjon</c:v>
                </c:pt>
              </c:strCache>
            </c:strRef>
          </c:tx>
          <c:spPr>
            <a:solidFill>
              <a:srgbClr val="026D48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1.8655225311830538E-17"/>
                  <c:y val="1.42227066818723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DA8-4854-AF2E-0BCF22A86946}"/>
                </c:ext>
              </c:extLst>
            </c:dLbl>
            <c:dLbl>
              <c:idx val="1"/>
              <c:layout>
                <c:manualLayout>
                  <c:x val="-3.7310450623661077E-17"/>
                  <c:y val="9.481804454581596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A8-4854-AF2E-0BCF22A86946}"/>
                </c:ext>
              </c:extLst>
            </c:dLbl>
            <c:dLbl>
              <c:idx val="2"/>
              <c:layout>
                <c:manualLayout>
                  <c:x val="-3.7310450623661077E-17"/>
                  <c:y val="9.481804454581596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A8-4854-AF2E-0BCF22A86946}"/>
                </c:ext>
              </c:extLst>
            </c:dLbl>
            <c:dLbl>
              <c:idx val="5"/>
              <c:layout>
                <c:manualLayout>
                  <c:x val="0"/>
                  <c:y val="4.738333904793813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09-4CBF-951E-478D34748E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forbruk'!$O$23:$T$23</c:f>
              <c:numCache>
                <c:formatCode>0</c:formatCode>
                <c:ptCount val="6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5-080D-4404-953C-F3CD4B06DB7E}"/>
            </c:ext>
          </c:extLst>
        </c:ser>
        <c:ser>
          <c:idx val="4"/>
          <c:order val="4"/>
          <c:tx>
            <c:strRef>
              <c:f>'Norsk forbruk'!$N$22</c:f>
              <c:strCache>
                <c:ptCount val="1"/>
                <c:pt idx="0">
                  <c:v>Datasenter</c:v>
                </c:pt>
              </c:strCache>
            </c:strRef>
          </c:tx>
          <c:spPr>
            <a:solidFill>
              <a:srgbClr val="FBCD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forbruk'!$O$22:$T$22</c:f>
              <c:numCache>
                <c:formatCode>0</c:formatCode>
                <c:ptCount val="6"/>
                <c:pt idx="0">
                  <c:v>4</c:v>
                </c:pt>
                <c:pt idx="1">
                  <c:v>8</c:v>
                </c:pt>
                <c:pt idx="2">
                  <c:v>9</c:v>
                </c:pt>
                <c:pt idx="3">
                  <c:v>12</c:v>
                </c:pt>
                <c:pt idx="4">
                  <c:v>14</c:v>
                </c:pt>
                <c:pt idx="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80D-4404-953C-F3CD4B06DB7E}"/>
            </c:ext>
          </c:extLst>
        </c:ser>
        <c:ser>
          <c:idx val="3"/>
          <c:order val="5"/>
          <c:tx>
            <c:strRef>
              <c:f>'Norsk forbruk'!$N$21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rgbClr val="007A3A"/>
            </a:solidFill>
            <a:ln>
              <a:noFill/>
            </a:ln>
            <a:effectLst/>
          </c:spPr>
          <c:invertIfNegative val="0"/>
          <c:dLbls>
            <c:dLbl>
              <c:idx val="5"/>
              <c:layout>
                <c:manualLayout>
                  <c:x val="4.51205339997434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09-4CBF-951E-478D34748E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j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forbruk'!$O$21:$T$21</c:f>
              <c:numCache>
                <c:formatCode>0</c:formatCode>
                <c:ptCount val="6"/>
                <c:pt idx="0">
                  <c:v>12</c:v>
                </c:pt>
                <c:pt idx="1">
                  <c:v>14</c:v>
                </c:pt>
                <c:pt idx="2">
                  <c:v>15</c:v>
                </c:pt>
                <c:pt idx="3">
                  <c:v>12</c:v>
                </c:pt>
                <c:pt idx="4">
                  <c:v>6.4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80D-4404-953C-F3CD4B06DB7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093176848"/>
        <c:axId val="1093202224"/>
      </c:barChart>
      <c:lineChart>
        <c:grouping val="standard"/>
        <c:varyColors val="0"/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93176848"/>
        <c:axId val="1093202224"/>
        <c:extLst>
          <c:ext xmlns:c15="http://schemas.microsoft.com/office/drawing/2012/chart" uri="{02D57815-91ED-43cb-92C2-25804820EDAC}">
            <c15:filteredLine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'Norsk forbruk'!$N$24</c15:sqref>
                        </c15:formulaRef>
                      </c:ext>
                    </c:extLst>
                    <c:strCache>
                      <c:ptCount val="1"/>
                      <c:pt idx="0">
                        <c:v>Sum forbruk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1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j-lt"/>
                          <a:ea typeface="+mn-ea"/>
                          <a:cs typeface="+mn-cs"/>
                        </a:defRPr>
                      </a:pPr>
                      <a:endParaRPr lang="nb-N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'Norsk forbruk'!$O$24:$T$24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143</c:v>
                      </c:pt>
                      <c:pt idx="1">
                        <c:v>148</c:v>
                      </c:pt>
                      <c:pt idx="2">
                        <c:v>150</c:v>
                      </c:pt>
                      <c:pt idx="3">
                        <c:v>155</c:v>
                      </c:pt>
                      <c:pt idx="4">
                        <c:v>159.80000000000001</c:v>
                      </c:pt>
                      <c:pt idx="5">
                        <c:v>160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080D-4404-953C-F3CD4B06DB7E}"/>
                  </c:ext>
                </c:extLst>
              </c15:ser>
            </c15:filteredLineSeries>
            <c15:filteredLineSeries>
              <c15:ser>
                <c:idx val="8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forbruk'!$N$25</c15:sqref>
                        </c15:formulaRef>
                      </c:ext>
                    </c:extLst>
                    <c:strCache>
                      <c:ptCount val="1"/>
                      <c:pt idx="0">
                        <c:v>Høy med overskudd</c:v>
                      </c:pt>
                    </c:strCache>
                  </c:strRef>
                </c:tx>
                <c:spPr>
                  <a:ln w="28575" cap="rnd">
                    <a:solidFill>
                      <a:srgbClr val="E8FFF3">
                        <a:lumMod val="90000"/>
                      </a:srgb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delete val="1"/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forbruk'!$O$25:$T$25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143</c:v>
                      </c:pt>
                      <c:pt idx="1">
                        <c:v>161.5</c:v>
                      </c:pt>
                      <c:pt idx="2">
                        <c:v>170</c:v>
                      </c:pt>
                      <c:pt idx="3">
                        <c:v>184</c:v>
                      </c:pt>
                      <c:pt idx="4">
                        <c:v>200</c:v>
                      </c:pt>
                      <c:pt idx="5">
                        <c:v>210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080D-4404-953C-F3CD4B06DB7E}"/>
                  </c:ext>
                </c:extLst>
              </c15:ser>
            </c15:filteredLineSeries>
            <c15:filteredLineSeries>
              <c15:ser>
                <c:idx val="9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forbruk'!$N$26</c15:sqref>
                        </c15:formulaRef>
                      </c:ext>
                    </c:extLst>
                    <c:strCache>
                      <c:ptCount val="1"/>
                      <c:pt idx="0">
                        <c:v>Høy med underskudd</c:v>
                      </c:pt>
                    </c:strCache>
                  </c:strRef>
                </c:tx>
                <c:spPr>
                  <a:ln w="28575" cap="rnd">
                    <a:solidFill>
                      <a:srgbClr val="05CE74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delete val="1"/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forbruk'!$O$26:$T$26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143</c:v>
                      </c:pt>
                      <c:pt idx="1">
                        <c:v>161.5</c:v>
                      </c:pt>
                      <c:pt idx="2">
                        <c:v>180</c:v>
                      </c:pt>
                      <c:pt idx="3">
                        <c:v>190</c:v>
                      </c:pt>
                      <c:pt idx="4">
                        <c:v>210</c:v>
                      </c:pt>
                      <c:pt idx="5">
                        <c:v>220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080D-4404-953C-F3CD4B06DB7E}"/>
                  </c:ext>
                </c:extLst>
              </c15:ser>
            </c15:filteredLineSeries>
            <c15:filteredLineSeries>
              <c15:ser>
                <c:idx val="10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forbruk'!$N$27</c15:sqref>
                        </c15:formulaRef>
                      </c:ext>
                    </c:extLst>
                    <c:strCache>
                      <c:ptCount val="1"/>
                      <c:pt idx="0">
                        <c:v>Medium</c:v>
                      </c:pt>
                    </c:strCache>
                  </c:strRef>
                </c:tx>
                <c:spPr>
                  <a:ln w="28575" cap="rnd">
                    <a:solidFill>
                      <a:srgbClr val="38002F">
                        <a:lumMod val="90000"/>
                        <a:lumOff val="10000"/>
                      </a:srgb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delete val="1"/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forbruk'!$O$27:$T$27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142.75</c:v>
                      </c:pt>
                      <c:pt idx="1">
                        <c:v>156.1</c:v>
                      </c:pt>
                      <c:pt idx="2">
                        <c:v>165</c:v>
                      </c:pt>
                      <c:pt idx="3">
                        <c:v>171.90000000000003</c:v>
                      </c:pt>
                      <c:pt idx="4">
                        <c:v>179.90000000000003</c:v>
                      </c:pt>
                      <c:pt idx="5">
                        <c:v>184.90000000000003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080D-4404-953C-F3CD4B06DB7E}"/>
                  </c:ext>
                </c:extLst>
              </c15:ser>
            </c15:filteredLineSeries>
            <c15:filteredLineSeries>
              <c15:ser>
                <c:idx val="7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forbruk'!$N$28</c15:sqref>
                        </c15:formulaRef>
                      </c:ext>
                    </c:extLst>
                    <c:strCache>
                      <c:ptCount val="1"/>
                      <c:pt idx="0">
                        <c:v>Lav vekst</c:v>
                      </c:pt>
                    </c:strCache>
                  </c:strRef>
                </c:tx>
                <c:spPr>
                  <a:ln w="28575" cap="rnd">
                    <a:solidFill>
                      <a:srgbClr val="38002F">
                        <a:lumMod val="50000"/>
                        <a:lumOff val="50000"/>
                      </a:srgb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delete val="1"/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forbruk'!$O$28:$T$28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143</c:v>
                      </c:pt>
                      <c:pt idx="1">
                        <c:v>148</c:v>
                      </c:pt>
                      <c:pt idx="2">
                        <c:v>150</c:v>
                      </c:pt>
                      <c:pt idx="3">
                        <c:v>155</c:v>
                      </c:pt>
                      <c:pt idx="4">
                        <c:v>159.80000000000001</c:v>
                      </c:pt>
                      <c:pt idx="5">
                        <c:v>160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080D-4404-953C-F3CD4B06DB7E}"/>
                  </c:ext>
                </c:extLst>
              </c15:ser>
            </c15:filteredLineSeries>
          </c:ext>
        </c:extLst>
      </c:lineChart>
      <c:catAx>
        <c:axId val="109317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202224"/>
        <c:crosses val="autoZero"/>
        <c:auto val="1"/>
        <c:lblAlgn val="ctr"/>
        <c:lblOffset val="100"/>
        <c:noMultiLvlLbl val="0"/>
      </c:catAx>
      <c:valAx>
        <c:axId val="109320222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17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06954883588792"/>
          <c:y val="4.3197725284339454E-2"/>
          <c:w val="0.37760380120958559"/>
          <c:h val="0.86434037894070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2461067366579174E-2"/>
          <c:y val="5.0925925925925923E-2"/>
          <c:w val="0.89590302944128075"/>
          <c:h val="0.85026975794692328"/>
        </c:manualLayout>
      </c:layout>
      <c:barChart>
        <c:barDir val="col"/>
        <c:grouping val="stacked"/>
        <c:varyColors val="0"/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093176848"/>
        <c:axId val="10932022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'Norsk forbruk'!$N$18</c15:sqref>
                        </c15:formulaRef>
                      </c:ext>
                    </c:extLst>
                    <c:strCache>
                      <c:ptCount val="1"/>
                      <c:pt idx="0">
                        <c:v>Alminnelig forbruk og tap</c:v>
                      </c:pt>
                    </c:strCache>
                  </c:strRef>
                </c:tx>
                <c:spPr>
                  <a:solidFill>
                    <a:srgbClr val="003C3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100" b="0" i="0" u="none" strike="noStrike" kern="1200" baseline="0">
                          <a:solidFill>
                            <a:schemeClr val="bg1"/>
                          </a:solidFill>
                          <a:latin typeface="+mj-lt"/>
                          <a:ea typeface="+mn-ea"/>
                          <a:cs typeface="+mn-cs"/>
                        </a:defRPr>
                      </a:pPr>
                      <a:endParaRPr lang="nb-N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'Norsk forbruk'!$O$18:$T$18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77</c:v>
                      </c:pt>
                      <c:pt idx="1">
                        <c:v>74</c:v>
                      </c:pt>
                      <c:pt idx="2">
                        <c:v>72</c:v>
                      </c:pt>
                      <c:pt idx="3">
                        <c:v>71</c:v>
                      </c:pt>
                      <c:pt idx="4">
                        <c:v>68.400000000000006</c:v>
                      </c:pt>
                      <c:pt idx="5">
                        <c:v>66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046C-479A-8A28-CEC9D8C64F4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forbruk'!$N$19</c15:sqref>
                        </c15:formulaRef>
                      </c:ext>
                    </c:extLst>
                    <c:strCache>
                      <c:ptCount val="1"/>
                      <c:pt idx="0">
                        <c:v>Transport</c:v>
                      </c:pt>
                    </c:strCache>
                  </c:strRef>
                </c:tx>
                <c:spPr>
                  <a:solidFill>
                    <a:srgbClr val="FF1CDB">
                      <a:alpha val="89804"/>
                    </a:srgb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100" b="0" i="0" u="none" strike="noStrike" kern="1200" baseline="0">
                          <a:solidFill>
                            <a:schemeClr val="bg1"/>
                          </a:solidFill>
                          <a:latin typeface="+mj-lt"/>
                          <a:ea typeface="+mn-ea"/>
                          <a:cs typeface="+mn-cs"/>
                        </a:defRPr>
                      </a:pPr>
                      <a:endParaRPr lang="nb-N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forbruk'!$O$19:$T$19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5</c:v>
                      </c:pt>
                      <c:pt idx="1">
                        <c:v>7</c:v>
                      </c:pt>
                      <c:pt idx="2">
                        <c:v>9</c:v>
                      </c:pt>
                      <c:pt idx="3">
                        <c:v>12</c:v>
                      </c:pt>
                      <c:pt idx="4">
                        <c:v>16</c:v>
                      </c:pt>
                      <c:pt idx="5">
                        <c:v>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46C-479A-8A28-CEC9D8C64F4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forbruk'!$N$20</c15:sqref>
                        </c15:formulaRef>
                      </c:ext>
                    </c:extLst>
                    <c:strCache>
                      <c:ptCount val="1"/>
                      <c:pt idx="0">
                        <c:v>Kraftintensiv industri og næring</c:v>
                      </c:pt>
                    </c:strCache>
                  </c:strRef>
                </c:tx>
                <c:spPr>
                  <a:solidFill>
                    <a:srgbClr val="FF8DED"/>
                  </a:solidFill>
                  <a:ln w="25400"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1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j-lt"/>
                          <a:ea typeface="+mn-ea"/>
                          <a:cs typeface="+mn-cs"/>
                        </a:defRPr>
                      </a:pPr>
                      <a:endParaRPr lang="nb-N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forbruk'!$O$20:$T$20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45</c:v>
                      </c:pt>
                      <c:pt idx="1">
                        <c:v>45</c:v>
                      </c:pt>
                      <c:pt idx="2">
                        <c:v>45</c:v>
                      </c:pt>
                      <c:pt idx="3">
                        <c:v>48</c:v>
                      </c:pt>
                      <c:pt idx="4">
                        <c:v>52</c:v>
                      </c:pt>
                      <c:pt idx="5">
                        <c:v>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046C-479A-8A28-CEC9D8C64F42}"/>
                  </c:ext>
                </c:extLst>
              </c15:ser>
            </c15:filteredBarSeries>
            <c15:filteredBarSeries>
              <c15:ser>
                <c:idx val="5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forbruk'!$N$23</c15:sqref>
                        </c15:formulaRef>
                      </c:ext>
                    </c:extLst>
                    <c:strCache>
                      <c:ptCount val="1"/>
                      <c:pt idx="0">
                        <c:v>Hydrogenproduksjon</c:v>
                      </c:pt>
                    </c:strCache>
                  </c:strRef>
                </c:tx>
                <c:spPr>
                  <a:solidFill>
                    <a:srgbClr val="026D48">
                      <a:lumMod val="60000"/>
                      <a:lumOff val="40000"/>
                    </a:srgbClr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layout>
                      <c:manualLayout>
                        <c:x val="-1.8655225311830538E-17"/>
                        <c:y val="1.4222706681872395E-2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7-046C-479A-8A28-CEC9D8C64F42}"/>
                      </c:ext>
                    </c:extLst>
                  </c:dLbl>
                  <c:dLbl>
                    <c:idx val="1"/>
                    <c:layout>
                      <c:manualLayout>
                        <c:x val="-3.7310450623661077E-17"/>
                        <c:y val="9.4818044545815963E-3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8-046C-479A-8A28-CEC9D8C64F42}"/>
                      </c:ext>
                    </c:extLst>
                  </c:dLbl>
                  <c:dLbl>
                    <c:idx val="2"/>
                    <c:layout>
                      <c:manualLayout>
                        <c:x val="-3.7310450623661077E-17"/>
                        <c:y val="9.4818044545815963E-3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9-046C-479A-8A28-CEC9D8C64F42}"/>
                      </c:ext>
                    </c:extLst>
                  </c:dLbl>
                  <c:dLbl>
                    <c:idx val="5"/>
                    <c:layout>
                      <c:manualLayout>
                        <c:x val="0"/>
                        <c:y val="4.7383339047938136E-3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A-046C-479A-8A28-CEC9D8C64F42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1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j-lt"/>
                          <a:ea typeface="+mn-ea"/>
                          <a:cs typeface="+mn-cs"/>
                        </a:defRPr>
                      </a:pPr>
                      <a:endParaRPr lang="nb-N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forbruk'!$O$23:$T$23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 formatCode="General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3</c:v>
                      </c:pt>
                      <c:pt idx="5">
                        <c:v>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046C-479A-8A28-CEC9D8C64F4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forbruk'!$N$22</c15:sqref>
                        </c15:formulaRef>
                      </c:ext>
                    </c:extLst>
                    <c:strCache>
                      <c:ptCount val="1"/>
                      <c:pt idx="0">
                        <c:v>Datasenter</c:v>
                      </c:pt>
                    </c:strCache>
                  </c:strRef>
                </c:tx>
                <c:spPr>
                  <a:solidFill>
                    <a:srgbClr val="FBCDFF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1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j-lt"/>
                          <a:ea typeface="+mn-ea"/>
                          <a:cs typeface="+mn-cs"/>
                        </a:defRPr>
                      </a:pPr>
                      <a:endParaRPr lang="nb-N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forbruk'!$O$22:$T$22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4</c:v>
                      </c:pt>
                      <c:pt idx="1">
                        <c:v>8</c:v>
                      </c:pt>
                      <c:pt idx="2">
                        <c:v>9</c:v>
                      </c:pt>
                      <c:pt idx="3">
                        <c:v>12</c:v>
                      </c:pt>
                      <c:pt idx="4">
                        <c:v>14</c:v>
                      </c:pt>
                      <c:pt idx="5">
                        <c:v>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046C-479A-8A28-CEC9D8C64F42}"/>
                  </c:ext>
                </c:extLst>
              </c15:ser>
            </c15:filteredBarSeries>
            <c15:filteredBarSeries>
              <c15:ser>
                <c:idx val="3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forbruk'!$N$21</c15:sqref>
                        </c15:formulaRef>
                      </c:ext>
                    </c:extLst>
                    <c:strCache>
                      <c:ptCount val="1"/>
                      <c:pt idx="0">
                        <c:v>Petroleum</c:v>
                      </c:pt>
                    </c:strCache>
                  </c:strRef>
                </c:tx>
                <c:spPr>
                  <a:solidFill>
                    <a:srgbClr val="007A3A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5"/>
                    <c:layout>
                      <c:manualLayout>
                        <c:x val="4.512053399974349E-3"/>
                        <c:y val="0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D-046C-479A-8A28-CEC9D8C64F42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100" b="0" i="0" u="none" strike="noStrike" kern="1200" baseline="0">
                          <a:solidFill>
                            <a:schemeClr val="bg1"/>
                          </a:solidFill>
                          <a:latin typeface="+mj-lt"/>
                          <a:ea typeface="+mn-ea"/>
                          <a:cs typeface="+mn-cs"/>
                        </a:defRPr>
                      </a:pPr>
                      <a:endParaRPr lang="nb-N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'Norsk forbruk'!$O$21:$T$21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12</c:v>
                      </c:pt>
                      <c:pt idx="1">
                        <c:v>14</c:v>
                      </c:pt>
                      <c:pt idx="2">
                        <c:v>15</c:v>
                      </c:pt>
                      <c:pt idx="3">
                        <c:v>12</c:v>
                      </c:pt>
                      <c:pt idx="4">
                        <c:v>6.4</c:v>
                      </c:pt>
                      <c:pt idx="5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046C-479A-8A28-CEC9D8C64F42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8"/>
          <c:order val="7"/>
          <c:tx>
            <c:strRef>
              <c:f>'Norsk forbruk'!$N$25</c:f>
              <c:strCache>
                <c:ptCount val="1"/>
                <c:pt idx="0">
                  <c:v>Høy med overskudd</c:v>
                </c:pt>
              </c:strCache>
            </c:strRef>
          </c:tx>
          <c:spPr>
            <a:ln w="28575" cap="rnd">
              <a:solidFill>
                <a:srgbClr val="E8FFF3">
                  <a:lumMod val="90000"/>
                </a:srgb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forbruk'!$O$25:$T$25</c:f>
              <c:numCache>
                <c:formatCode>0</c:formatCode>
                <c:ptCount val="6"/>
                <c:pt idx="0">
                  <c:v>143</c:v>
                </c:pt>
                <c:pt idx="1">
                  <c:v>161.5</c:v>
                </c:pt>
                <c:pt idx="2">
                  <c:v>170</c:v>
                </c:pt>
                <c:pt idx="3">
                  <c:v>184</c:v>
                </c:pt>
                <c:pt idx="4">
                  <c:v>200</c:v>
                </c:pt>
                <c:pt idx="5">
                  <c:v>210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6C-479A-8A28-CEC9D8C64F42}"/>
            </c:ext>
          </c:extLst>
        </c:ser>
        <c:ser>
          <c:idx val="9"/>
          <c:order val="8"/>
          <c:tx>
            <c:strRef>
              <c:f>'Norsk forbruk'!$N$26</c:f>
              <c:strCache>
                <c:ptCount val="1"/>
                <c:pt idx="0">
                  <c:v>Høy med underskudd</c:v>
                </c:pt>
              </c:strCache>
            </c:strRef>
          </c:tx>
          <c:spPr>
            <a:ln w="28575" cap="rnd">
              <a:solidFill>
                <a:srgbClr val="05CE74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forbruk'!$O$26:$T$26</c:f>
              <c:numCache>
                <c:formatCode>0</c:formatCode>
                <c:ptCount val="6"/>
                <c:pt idx="0">
                  <c:v>143</c:v>
                </c:pt>
                <c:pt idx="1">
                  <c:v>161.5</c:v>
                </c:pt>
                <c:pt idx="2">
                  <c:v>180</c:v>
                </c:pt>
                <c:pt idx="3">
                  <c:v>190</c:v>
                </c:pt>
                <c:pt idx="4">
                  <c:v>210</c:v>
                </c:pt>
                <c:pt idx="5">
                  <c:v>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6C-479A-8A28-CEC9D8C64F42}"/>
            </c:ext>
          </c:extLst>
        </c:ser>
        <c:ser>
          <c:idx val="10"/>
          <c:order val="9"/>
          <c:tx>
            <c:strRef>
              <c:f>'Norsk forbruk'!$N$27</c:f>
              <c:strCache>
                <c:ptCount val="1"/>
                <c:pt idx="0">
                  <c:v>Medium</c:v>
                </c:pt>
              </c:strCache>
            </c:strRef>
          </c:tx>
          <c:spPr>
            <a:ln w="28575" cap="rnd">
              <a:solidFill>
                <a:srgbClr val="38002F">
                  <a:lumMod val="90000"/>
                  <a:lumOff val="10000"/>
                </a:srgb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forbruk'!$O$27:$T$27</c:f>
              <c:numCache>
                <c:formatCode>0</c:formatCode>
                <c:ptCount val="6"/>
                <c:pt idx="0">
                  <c:v>142.75</c:v>
                </c:pt>
                <c:pt idx="1">
                  <c:v>156.1</c:v>
                </c:pt>
                <c:pt idx="2">
                  <c:v>165</c:v>
                </c:pt>
                <c:pt idx="3">
                  <c:v>171.90000000000003</c:v>
                </c:pt>
                <c:pt idx="4">
                  <c:v>179.90000000000003</c:v>
                </c:pt>
                <c:pt idx="5">
                  <c:v>184.90000000000003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46C-479A-8A28-CEC9D8C64F42}"/>
            </c:ext>
          </c:extLst>
        </c:ser>
        <c:ser>
          <c:idx val="7"/>
          <c:order val="10"/>
          <c:tx>
            <c:strRef>
              <c:f>'Norsk forbruk'!$N$28</c:f>
              <c:strCache>
                <c:ptCount val="1"/>
                <c:pt idx="0">
                  <c:v>Lav vekst</c:v>
                </c:pt>
              </c:strCache>
            </c:strRef>
          </c:tx>
          <c:spPr>
            <a:ln w="28575" cap="rnd">
              <a:solidFill>
                <a:srgbClr val="38002F">
                  <a:lumMod val="50000"/>
                  <a:lumOff val="50000"/>
                </a:srgbClr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'Norsk forbruk'!$O$17:$T$17</c:f>
              <c:numCache>
                <c:formatCode>General</c:formatCode>
                <c:ptCount val="6"/>
                <c:pt idx="0">
                  <c:v>2026</c:v>
                </c:pt>
                <c:pt idx="1">
                  <c:v>2031</c:v>
                </c:pt>
                <c:pt idx="2">
                  <c:v>2035</c:v>
                </c:pt>
                <c:pt idx="3">
                  <c:v>2040</c:v>
                </c:pt>
                <c:pt idx="4">
                  <c:v>2050</c:v>
                </c:pt>
                <c:pt idx="5">
                  <c:v>2060</c:v>
                </c:pt>
              </c:numCache>
            </c:numRef>
          </c:cat>
          <c:val>
            <c:numRef>
              <c:f>'Norsk forbruk'!$O$28:$T$28</c:f>
              <c:numCache>
                <c:formatCode>0</c:formatCode>
                <c:ptCount val="6"/>
                <c:pt idx="0">
                  <c:v>143</c:v>
                </c:pt>
                <c:pt idx="1">
                  <c:v>148</c:v>
                </c:pt>
                <c:pt idx="2">
                  <c:v>150</c:v>
                </c:pt>
                <c:pt idx="3">
                  <c:v>155</c:v>
                </c:pt>
                <c:pt idx="4">
                  <c:v>159.80000000000001</c:v>
                </c:pt>
                <c:pt idx="5">
                  <c:v>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46C-479A-8A28-CEC9D8C64F4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93176848"/>
        <c:axId val="1093202224"/>
        <c:extLst>
          <c:ext xmlns:c15="http://schemas.microsoft.com/office/drawing/2012/chart" uri="{02D57815-91ED-43cb-92C2-25804820EDAC}">
            <c15:filteredLine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'Norsk forbruk'!$N$24</c15:sqref>
                        </c15:formulaRef>
                      </c:ext>
                    </c:extLst>
                    <c:strCache>
                      <c:ptCount val="1"/>
                      <c:pt idx="0">
                        <c:v>Sum forbruk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1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j-lt"/>
                          <a:ea typeface="+mn-ea"/>
                          <a:cs typeface="+mn-cs"/>
                        </a:defRPr>
                      </a:pPr>
                      <a:endParaRPr lang="nb-NO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'Norsk forbruk'!$O$17:$T$17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2026</c:v>
                      </c:pt>
                      <c:pt idx="1">
                        <c:v>2031</c:v>
                      </c:pt>
                      <c:pt idx="2">
                        <c:v>2035</c:v>
                      </c:pt>
                      <c:pt idx="3">
                        <c:v>2040</c:v>
                      </c:pt>
                      <c:pt idx="4">
                        <c:v>2050</c:v>
                      </c:pt>
                      <c:pt idx="5">
                        <c:v>2060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'Norsk forbruk'!$O$24:$T$24</c15:sqref>
                        </c15:formulaRef>
                      </c:ext>
                    </c:extLst>
                    <c:numCache>
                      <c:formatCode>0</c:formatCode>
                      <c:ptCount val="6"/>
                      <c:pt idx="0">
                        <c:v>143</c:v>
                      </c:pt>
                      <c:pt idx="1">
                        <c:v>148</c:v>
                      </c:pt>
                      <c:pt idx="2">
                        <c:v>150</c:v>
                      </c:pt>
                      <c:pt idx="3">
                        <c:v>155</c:v>
                      </c:pt>
                      <c:pt idx="4">
                        <c:v>159.80000000000001</c:v>
                      </c:pt>
                      <c:pt idx="5">
                        <c:v>160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F-046C-479A-8A28-CEC9D8C64F42}"/>
                  </c:ext>
                </c:extLst>
              </c15:ser>
            </c15:filteredLineSeries>
          </c:ext>
        </c:extLst>
      </c:lineChart>
      <c:catAx>
        <c:axId val="109317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202224"/>
        <c:crosses val="autoZero"/>
        <c:auto val="1"/>
        <c:lblAlgn val="ctr"/>
        <c:lblOffset val="100"/>
        <c:noMultiLvlLbl val="0"/>
      </c:catAx>
      <c:valAx>
        <c:axId val="109320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109317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844794687236629"/>
          <c:y val="0.55197662183106688"/>
          <c:w val="0.88155205312763374"/>
          <c:h val="0.364896875180321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3288989856042194E-2"/>
          <c:y val="0.13320102145060631"/>
          <c:w val="0.74438812264947352"/>
          <c:h val="0.75676764362787985"/>
        </c:manualLayout>
      </c:layout>
      <c:barChart>
        <c:barDir val="col"/>
        <c:grouping val="stacked"/>
        <c:varyColors val="0"/>
        <c:ser>
          <c:idx val="5"/>
          <c:order val="0"/>
          <c:tx>
            <c:strRef>
              <c:f>'Kraftpriser Norden'!$AB$19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F52-4922-9ED0-9FAD9743AE3B}"/>
              </c:ext>
            </c:extLst>
          </c:dPt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Norden'!$AB$20:$AB$25</c:f>
              <c:numCache>
                <c:formatCode>0</c:formatCode>
                <c:ptCount val="6"/>
                <c:pt idx="0">
                  <c:v>57.783749999999998</c:v>
                </c:pt>
                <c:pt idx="1">
                  <c:v>46</c:v>
                </c:pt>
                <c:pt idx="2">
                  <c:v>41.005879999999998</c:v>
                </c:pt>
                <c:pt idx="3">
                  <c:v>33.962780000000002</c:v>
                </c:pt>
                <c:pt idx="4">
                  <c:v>33.3611</c:v>
                </c:pt>
                <c:pt idx="5">
                  <c:v>29.569479999999999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F52-4922-9ED0-9FAD9743AE3B}"/>
            </c:ext>
          </c:extLst>
        </c:ser>
        <c:ser>
          <c:idx val="1"/>
          <c:order val="1"/>
          <c:tx>
            <c:strRef>
              <c:f>'Kraftpriser Norden'!$V$19</c:f>
              <c:strCache>
                <c:ptCount val="1"/>
                <c:pt idx="0">
                  <c:v>Lav Vekst Lavpris</c:v>
                </c:pt>
              </c:strCache>
            </c:strRef>
          </c:tx>
          <c:spPr>
            <a:solidFill>
              <a:srgbClr val="049B57"/>
            </a:solidFill>
            <a:ln>
              <a:noFill/>
            </a:ln>
            <a:effectLst/>
          </c:spPr>
          <c:invertIfNegative val="0"/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Norden'!$AA$20:$AA$25</c:f>
              <c:numCache>
                <c:formatCode>0</c:formatCode>
                <c:ptCount val="6"/>
                <c:pt idx="1">
                  <c:v>0.23131000000000057</c:v>
                </c:pt>
                <c:pt idx="2">
                  <c:v>0.24043000000000347</c:v>
                </c:pt>
                <c:pt idx="3">
                  <c:v>2.1343800000000002</c:v>
                </c:pt>
                <c:pt idx="4">
                  <c:v>6.5082700000000031</c:v>
                </c:pt>
                <c:pt idx="5">
                  <c:v>7.5507899999999992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F52-4922-9ED0-9FAD9743AE3B}"/>
            </c:ext>
          </c:extLst>
        </c:ser>
        <c:ser>
          <c:idx val="4"/>
          <c:order val="2"/>
          <c:tx>
            <c:strRef>
              <c:f>'Kraftpriser Norden'!$Z$19</c:f>
              <c:strCache>
                <c:ptCount val="1"/>
                <c:pt idx="0">
                  <c:v>Medium Lavpris</c:v>
                </c:pt>
              </c:strCache>
            </c:strRef>
          </c:tx>
          <c:spPr>
            <a:solidFill>
              <a:srgbClr val="05CE74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F52-4922-9ED0-9FAD9743AE3B}"/>
              </c:ext>
            </c:extLst>
          </c:dPt>
          <c:dPt>
            <c:idx val="1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9F52-4922-9ED0-9FAD9743AE3B}"/>
              </c:ext>
            </c:extLst>
          </c:dPt>
          <c:dPt>
            <c:idx val="2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9F52-4922-9ED0-9FAD9743AE3B}"/>
              </c:ext>
            </c:extLst>
          </c:dPt>
          <c:dPt>
            <c:idx val="3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9F52-4922-9ED0-9FAD9743AE3B}"/>
              </c:ext>
            </c:extLst>
          </c:dPt>
          <c:dPt>
            <c:idx val="4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9F52-4922-9ED0-9FAD9743AE3B}"/>
              </c:ext>
            </c:extLst>
          </c:dPt>
          <c:dPt>
            <c:idx val="5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9F52-4922-9ED0-9FAD9743AE3B}"/>
              </c:ext>
            </c:extLst>
          </c:dPt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Norden'!$Z$20:$Z$25</c:f>
              <c:numCache>
                <c:formatCode>0</c:formatCode>
                <c:ptCount val="6"/>
                <c:pt idx="1">
                  <c:v>10.371539999999996</c:v>
                </c:pt>
                <c:pt idx="2">
                  <c:v>3.5783599999999964</c:v>
                </c:pt>
                <c:pt idx="3">
                  <c:v>4.497169999999997</c:v>
                </c:pt>
                <c:pt idx="4">
                  <c:v>2.6012699999999995</c:v>
                </c:pt>
                <c:pt idx="5">
                  <c:v>4.117910000000002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F52-4922-9ED0-9FAD9743AE3B}"/>
            </c:ext>
          </c:extLst>
        </c:ser>
        <c:ser>
          <c:idx val="3"/>
          <c:order val="3"/>
          <c:tx>
            <c:strRef>
              <c:f>'Kraftpriser Norden'!$Y$19</c:f>
              <c:strCache>
                <c:ptCount val="1"/>
                <c:pt idx="0">
                  <c:v>Medium Basis </c:v>
                </c:pt>
              </c:strCache>
            </c:strRef>
          </c:tx>
          <c:spPr>
            <a:solidFill>
              <a:srgbClr val="003C32"/>
            </a:solidFill>
            <a:ln w="0">
              <a:noFill/>
            </a:ln>
            <a:effectLst/>
          </c:spPr>
          <c:invertIfNegative val="0"/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Norden'!$Y$20:$Y$25</c:f>
              <c:numCache>
                <c:formatCode>0</c:formatCode>
                <c:ptCount val="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F52-4922-9ED0-9FAD9743AE3B}"/>
            </c:ext>
          </c:extLst>
        </c:ser>
        <c:ser>
          <c:idx val="2"/>
          <c:order val="4"/>
          <c:tx>
            <c:strRef>
              <c:f>'Kraftpriser Norden'!$X$19</c:f>
              <c:strCache>
                <c:ptCount val="1"/>
                <c:pt idx="0">
                  <c:v>Medium Høypris</c:v>
                </c:pt>
              </c:strCache>
            </c:strRef>
          </c:tx>
          <c:spPr>
            <a:solidFill>
              <a:srgbClr val="FBCD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9F52-4922-9ED0-9FAD9743AE3B}"/>
              </c:ext>
            </c:extLst>
          </c:dPt>
          <c:dPt>
            <c:idx val="1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9F52-4922-9ED0-9FAD9743AE3B}"/>
              </c:ext>
            </c:extLst>
          </c:dPt>
          <c:dPt>
            <c:idx val="2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9F52-4922-9ED0-9FAD9743AE3B}"/>
              </c:ext>
            </c:extLst>
          </c:dPt>
          <c:dPt>
            <c:idx val="3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9F52-4922-9ED0-9FAD9743AE3B}"/>
              </c:ext>
            </c:extLst>
          </c:dPt>
          <c:dPt>
            <c:idx val="4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9F52-4922-9ED0-9FAD9743AE3B}"/>
              </c:ext>
            </c:extLst>
          </c:dPt>
          <c:dPt>
            <c:idx val="5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9F52-4922-9ED0-9FAD9743AE3B}"/>
              </c:ext>
            </c:extLst>
          </c:dPt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Norden'!$X$20:$X$25</c:f>
              <c:numCache>
                <c:formatCode>0</c:formatCode>
                <c:ptCount val="6"/>
                <c:pt idx="1">
                  <c:v>5.3801100000000019</c:v>
                </c:pt>
                <c:pt idx="2">
                  <c:v>7.2620600000000053</c:v>
                </c:pt>
                <c:pt idx="3">
                  <c:v>7.9391800000000003</c:v>
                </c:pt>
                <c:pt idx="4">
                  <c:v>7.9812599999999989</c:v>
                </c:pt>
                <c:pt idx="5">
                  <c:v>8.9568099999999973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9F52-4922-9ED0-9FAD9743AE3B}"/>
            </c:ext>
          </c:extLst>
        </c:ser>
        <c:ser>
          <c:idx val="0"/>
          <c:order val="5"/>
          <c:tx>
            <c:strRef>
              <c:f>'Kraftpriser Norden'!$R$19</c:f>
              <c:strCache>
                <c:ptCount val="1"/>
                <c:pt idx="0">
                  <c:v>HVU Basis</c:v>
                </c:pt>
              </c:strCache>
            </c:strRef>
          </c:tx>
          <c:spPr>
            <a:solidFill>
              <a:srgbClr val="874584"/>
            </a:solidFill>
            <a:ln>
              <a:noFill/>
            </a:ln>
            <a:effectLst/>
          </c:spPr>
          <c:invertIfNegative val="0"/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Norden'!$W$20:$W$25</c:f>
              <c:numCache>
                <c:formatCode>0</c:formatCode>
                <c:ptCount val="6"/>
                <c:pt idx="1">
                  <c:v>-3.1790999999999983</c:v>
                </c:pt>
                <c:pt idx="2">
                  <c:v>-5.6587000000000032</c:v>
                </c:pt>
                <c:pt idx="3">
                  <c:v>-7.8354399999999984</c:v>
                </c:pt>
                <c:pt idx="4">
                  <c:v>-8.5801000000000016</c:v>
                </c:pt>
                <c:pt idx="5">
                  <c:v>-5.5599299999999943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9F52-4922-9ED0-9FAD9743A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100"/>
        <c:axId val="628664168"/>
        <c:axId val="630123648"/>
      </c:barChart>
      <c:catAx>
        <c:axId val="628664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630123648"/>
        <c:crosses val="autoZero"/>
        <c:auto val="1"/>
        <c:lblAlgn val="ctr"/>
        <c:lblOffset val="100"/>
        <c:noMultiLvlLbl val="0"/>
      </c:catAx>
      <c:valAx>
        <c:axId val="63012364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solidFill>
              <a:schemeClr val="tx1">
                <a:lumMod val="65000"/>
                <a:lumOff val="3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628664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769050857109637"/>
          <c:y val="0.11757881459178231"/>
          <c:w val="0.171477366758825"/>
          <c:h val="0.792194962959134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+mj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ysClr val="windowText" lastClr="000000"/>
          </a:solidFill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3288989856042194E-2"/>
          <c:y val="0.13320102145060631"/>
          <c:w val="0.74438812264947352"/>
          <c:h val="0.75676764362787985"/>
        </c:manualLayout>
      </c:layout>
      <c:barChart>
        <c:barDir val="col"/>
        <c:grouping val="stacked"/>
        <c:varyColors val="0"/>
        <c:ser>
          <c:idx val="5"/>
          <c:order val="0"/>
          <c:tx>
            <c:strRef>
              <c:f>'Kraftpriser Norden'!$AB$19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B0D-4D71-B2C1-392AACE091A7}"/>
              </c:ext>
            </c:extLst>
          </c:dPt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Norden'!$AB$20:$AB$29</c:f>
              <c:numCache>
                <c:formatCode>0</c:formatCode>
                <c:ptCount val="10"/>
                <c:pt idx="0">
                  <c:v>57.783749999999998</c:v>
                </c:pt>
                <c:pt idx="1">
                  <c:v>46</c:v>
                </c:pt>
                <c:pt idx="2">
                  <c:v>41.005879999999998</c:v>
                </c:pt>
                <c:pt idx="3">
                  <c:v>33.962780000000002</c:v>
                </c:pt>
                <c:pt idx="4">
                  <c:v>33.3611</c:v>
                </c:pt>
                <c:pt idx="5">
                  <c:v>29.569479999999999</c:v>
                </c:pt>
                <c:pt idx="6">
                  <c:v>32.125430000000001</c:v>
                </c:pt>
                <c:pt idx="7">
                  <c:v>28.666589999999999</c:v>
                </c:pt>
                <c:pt idx="8">
                  <c:v>32.889760000000003</c:v>
                </c:pt>
                <c:pt idx="9">
                  <c:v>30.86966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0D-4D71-B2C1-392AACE091A7}"/>
            </c:ext>
          </c:extLst>
        </c:ser>
        <c:ser>
          <c:idx val="1"/>
          <c:order val="1"/>
          <c:tx>
            <c:strRef>
              <c:f>'Kraftpriser Norden'!$V$19</c:f>
              <c:strCache>
                <c:ptCount val="1"/>
                <c:pt idx="0">
                  <c:v>Lav Vekst Lavpris</c:v>
                </c:pt>
              </c:strCache>
            </c:strRef>
          </c:tx>
          <c:spPr>
            <a:solidFill>
              <a:srgbClr val="049B57"/>
            </a:solidFill>
            <a:ln>
              <a:noFill/>
            </a:ln>
            <a:effectLst/>
          </c:spPr>
          <c:invertIfNegative val="0"/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Norden'!$AA$20:$AA$29</c:f>
              <c:numCache>
                <c:formatCode>0</c:formatCode>
                <c:ptCount val="10"/>
                <c:pt idx="1">
                  <c:v>0.23131000000000057</c:v>
                </c:pt>
                <c:pt idx="2">
                  <c:v>0.24043000000000347</c:v>
                </c:pt>
                <c:pt idx="3">
                  <c:v>2.1343800000000002</c:v>
                </c:pt>
                <c:pt idx="4">
                  <c:v>6.5082700000000031</c:v>
                </c:pt>
                <c:pt idx="5">
                  <c:v>7.5507899999999992</c:v>
                </c:pt>
                <c:pt idx="6">
                  <c:v>2.6664199999999951</c:v>
                </c:pt>
                <c:pt idx="7">
                  <c:v>3.9021899999999974</c:v>
                </c:pt>
                <c:pt idx="8">
                  <c:v>1.5514699999999948</c:v>
                </c:pt>
                <c:pt idx="9">
                  <c:v>3.6383200000000038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B0D-4D71-B2C1-392AACE091A7}"/>
            </c:ext>
          </c:extLst>
        </c:ser>
        <c:ser>
          <c:idx val="4"/>
          <c:order val="2"/>
          <c:tx>
            <c:strRef>
              <c:f>'Kraftpriser Norden'!$Z$19</c:f>
              <c:strCache>
                <c:ptCount val="1"/>
                <c:pt idx="0">
                  <c:v>Medium Lavpris</c:v>
                </c:pt>
              </c:strCache>
            </c:strRef>
          </c:tx>
          <c:spPr>
            <a:solidFill>
              <a:srgbClr val="05CE74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B0D-4D71-B2C1-392AACE091A7}"/>
              </c:ext>
            </c:extLst>
          </c:dPt>
          <c:dPt>
            <c:idx val="1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B0D-4D71-B2C1-392AACE091A7}"/>
              </c:ext>
            </c:extLst>
          </c:dPt>
          <c:dPt>
            <c:idx val="2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CB0D-4D71-B2C1-392AACE091A7}"/>
              </c:ext>
            </c:extLst>
          </c:dPt>
          <c:dPt>
            <c:idx val="3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CB0D-4D71-B2C1-392AACE091A7}"/>
              </c:ext>
            </c:extLst>
          </c:dPt>
          <c:dPt>
            <c:idx val="4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B0D-4D71-B2C1-392AACE091A7}"/>
              </c:ext>
            </c:extLst>
          </c:dPt>
          <c:dPt>
            <c:idx val="5"/>
            <c:invertIfNegative val="0"/>
            <c:bubble3D val="0"/>
            <c:spPr>
              <a:solidFill>
                <a:srgbClr val="05CE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CB0D-4D71-B2C1-392AACE091A7}"/>
              </c:ext>
            </c:extLst>
          </c:dPt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Norden'!$Z$20:$Z$29</c:f>
              <c:numCache>
                <c:formatCode>0</c:formatCode>
                <c:ptCount val="10"/>
                <c:pt idx="1">
                  <c:v>10.371539999999996</c:v>
                </c:pt>
                <c:pt idx="2">
                  <c:v>3.5783599999999964</c:v>
                </c:pt>
                <c:pt idx="3">
                  <c:v>4.497169999999997</c:v>
                </c:pt>
                <c:pt idx="4">
                  <c:v>2.6012699999999995</c:v>
                </c:pt>
                <c:pt idx="5">
                  <c:v>4.117910000000002</c:v>
                </c:pt>
                <c:pt idx="6">
                  <c:v>9.2127300000000005</c:v>
                </c:pt>
                <c:pt idx="7">
                  <c:v>8.0108900000000034</c:v>
                </c:pt>
                <c:pt idx="8">
                  <c:v>9.489530000000002</c:v>
                </c:pt>
                <c:pt idx="9">
                  <c:v>7.955999999999996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B0D-4D71-B2C1-392AACE091A7}"/>
            </c:ext>
          </c:extLst>
        </c:ser>
        <c:ser>
          <c:idx val="3"/>
          <c:order val="3"/>
          <c:tx>
            <c:strRef>
              <c:f>'Kraftpriser Norden'!$Y$19</c:f>
              <c:strCache>
                <c:ptCount val="1"/>
                <c:pt idx="0">
                  <c:v>Medium Basis </c:v>
                </c:pt>
              </c:strCache>
            </c:strRef>
          </c:tx>
          <c:spPr>
            <a:solidFill>
              <a:srgbClr val="003C32"/>
            </a:solidFill>
            <a:ln w="0">
              <a:noFill/>
            </a:ln>
            <a:effectLst/>
          </c:spPr>
          <c:invertIfNegative val="0"/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Norden'!$Y$20:$Y$29</c:f>
              <c:numCache>
                <c:formatCode>0</c:formatCode>
                <c:ptCount val="1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B0D-4D71-B2C1-392AACE091A7}"/>
            </c:ext>
          </c:extLst>
        </c:ser>
        <c:ser>
          <c:idx val="2"/>
          <c:order val="4"/>
          <c:tx>
            <c:strRef>
              <c:f>'Kraftpriser Norden'!$X$19</c:f>
              <c:strCache>
                <c:ptCount val="1"/>
                <c:pt idx="0">
                  <c:v>Medium Høypris</c:v>
                </c:pt>
              </c:strCache>
            </c:strRef>
          </c:tx>
          <c:spPr>
            <a:solidFill>
              <a:srgbClr val="FBCD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CB0D-4D71-B2C1-392AACE091A7}"/>
              </c:ext>
            </c:extLst>
          </c:dPt>
          <c:dPt>
            <c:idx val="1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CB0D-4D71-B2C1-392AACE091A7}"/>
              </c:ext>
            </c:extLst>
          </c:dPt>
          <c:dPt>
            <c:idx val="2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CB0D-4D71-B2C1-392AACE091A7}"/>
              </c:ext>
            </c:extLst>
          </c:dPt>
          <c:dPt>
            <c:idx val="3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CB0D-4D71-B2C1-392AACE091A7}"/>
              </c:ext>
            </c:extLst>
          </c:dPt>
          <c:dPt>
            <c:idx val="4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CB0D-4D71-B2C1-392AACE091A7}"/>
              </c:ext>
            </c:extLst>
          </c:dPt>
          <c:dPt>
            <c:idx val="5"/>
            <c:invertIfNegative val="0"/>
            <c:bubble3D val="0"/>
            <c:spPr>
              <a:solidFill>
                <a:srgbClr val="FBCD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CB0D-4D71-B2C1-392AACE091A7}"/>
              </c:ext>
            </c:extLst>
          </c:dPt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Norden'!$X$20:$X$29</c:f>
              <c:numCache>
                <c:formatCode>0</c:formatCode>
                <c:ptCount val="10"/>
                <c:pt idx="1">
                  <c:v>5.3801100000000019</c:v>
                </c:pt>
                <c:pt idx="2">
                  <c:v>7.2620600000000053</c:v>
                </c:pt>
                <c:pt idx="3">
                  <c:v>7.9391800000000003</c:v>
                </c:pt>
                <c:pt idx="4">
                  <c:v>7.9812599999999989</c:v>
                </c:pt>
                <c:pt idx="5">
                  <c:v>8.9568099999999973</c:v>
                </c:pt>
                <c:pt idx="6">
                  <c:v>10.461380000000005</c:v>
                </c:pt>
                <c:pt idx="7">
                  <c:v>11.313630000000003</c:v>
                </c:pt>
                <c:pt idx="8">
                  <c:v>13.927709999999998</c:v>
                </c:pt>
                <c:pt idx="9">
                  <c:v>16.575369999999999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CB0D-4D71-B2C1-392AACE091A7}"/>
            </c:ext>
          </c:extLst>
        </c:ser>
        <c:ser>
          <c:idx val="0"/>
          <c:order val="5"/>
          <c:tx>
            <c:strRef>
              <c:f>'Kraftpriser Norden'!$R$19</c:f>
              <c:strCache>
                <c:ptCount val="1"/>
                <c:pt idx="0">
                  <c:v>HVU Basis</c:v>
                </c:pt>
              </c:strCache>
            </c:strRef>
          </c:tx>
          <c:spPr>
            <a:solidFill>
              <a:srgbClr val="874584"/>
            </a:solidFill>
            <a:ln>
              <a:noFill/>
            </a:ln>
            <a:effectLst/>
          </c:spPr>
          <c:invertIfNegative val="0"/>
          <c:cat>
            <c:numRef>
              <c:f>'Kraftpriser Norden'!$Q$20:$Q$29</c:f>
              <c:numCache>
                <c:formatCode>General</c:formatCode>
                <c:ptCount val="1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2035</c:v>
                </c:pt>
                <c:pt idx="7">
                  <c:v>2040</c:v>
                </c:pt>
                <c:pt idx="8">
                  <c:v>2050</c:v>
                </c:pt>
                <c:pt idx="9">
                  <c:v>2060</c:v>
                </c:pt>
              </c:numCache>
            </c:numRef>
          </c:cat>
          <c:val>
            <c:numRef>
              <c:f>'Kraftpriser Norden'!$W$20:$W$29</c:f>
              <c:numCache>
                <c:formatCode>0</c:formatCode>
                <c:ptCount val="10"/>
                <c:pt idx="1">
                  <c:v>-3.1790999999999983</c:v>
                </c:pt>
                <c:pt idx="2">
                  <c:v>-5.6587000000000032</c:v>
                </c:pt>
                <c:pt idx="3">
                  <c:v>-7.8354399999999984</c:v>
                </c:pt>
                <c:pt idx="4">
                  <c:v>-8.5801000000000016</c:v>
                </c:pt>
                <c:pt idx="5">
                  <c:v>-5.5599299999999943</c:v>
                </c:pt>
                <c:pt idx="6">
                  <c:v>4.6266499999999979</c:v>
                </c:pt>
                <c:pt idx="7">
                  <c:v>5.7760299999999987</c:v>
                </c:pt>
                <c:pt idx="8">
                  <c:v>3.8320099999999968</c:v>
                </c:pt>
                <c:pt idx="9">
                  <c:v>2.0605800000000016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CB0D-4D71-B2C1-392AACE09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100"/>
        <c:axId val="628664168"/>
        <c:axId val="630123648"/>
      </c:barChart>
      <c:catAx>
        <c:axId val="628664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630123648"/>
        <c:crosses val="autoZero"/>
        <c:auto val="1"/>
        <c:lblAlgn val="ctr"/>
        <c:lblOffset val="100"/>
        <c:noMultiLvlLbl val="0"/>
      </c:catAx>
      <c:valAx>
        <c:axId val="63012364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solidFill>
              <a:schemeClr val="tx1">
                <a:lumMod val="65000"/>
                <a:lumOff val="3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endParaRPr lang="nb-NO"/>
          </a:p>
        </c:txPr>
        <c:crossAx val="628664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769050857109637"/>
          <c:y val="0.11757881459178231"/>
          <c:w val="0.171477366758825"/>
          <c:h val="0.792194962959134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+mj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ysClr val="windowText" lastClr="000000"/>
          </a:solidFill>
          <a:latin typeface="+mj-lt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2221144997481424E-2"/>
          <c:y val="0.100315"/>
          <c:w val="0.94752355495698237"/>
          <c:h val="0.773879800440886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'Energibalanse Norge'!$L$38</c:f>
              <c:strCache>
                <c:ptCount val="1"/>
                <c:pt idx="0">
                  <c:v>Forbruk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ptos Light" panose="020B0004020202020204" pitchFamily="34" charset="0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'Energibalanse Norge'!$M$36:$AP$37</c:f>
              <c:multiLvlStrCache>
                <c:ptCount val="30"/>
                <c:lvl>
                  <c:pt idx="0">
                    <c:v>2026</c:v>
                  </c:pt>
                  <c:pt idx="1">
                    <c:v>2031</c:v>
                  </c:pt>
                  <c:pt idx="2">
                    <c:v>2035</c:v>
                  </c:pt>
                  <c:pt idx="3">
                    <c:v>2040</c:v>
                  </c:pt>
                  <c:pt idx="4">
                    <c:v>2050</c:v>
                  </c:pt>
                  <c:pt idx="5">
                    <c:v>2060</c:v>
                  </c:pt>
                  <c:pt idx="6">
                    <c:v>2026</c:v>
                  </c:pt>
                  <c:pt idx="7">
                    <c:v>2031</c:v>
                  </c:pt>
                  <c:pt idx="8">
                    <c:v>2035</c:v>
                  </c:pt>
                  <c:pt idx="9">
                    <c:v>2040</c:v>
                  </c:pt>
                  <c:pt idx="10">
                    <c:v>2050</c:v>
                  </c:pt>
                  <c:pt idx="11">
                    <c:v>2060</c:v>
                  </c:pt>
                  <c:pt idx="12">
                    <c:v>2026</c:v>
                  </c:pt>
                  <c:pt idx="13">
                    <c:v>2031</c:v>
                  </c:pt>
                  <c:pt idx="14">
                    <c:v>2035</c:v>
                  </c:pt>
                  <c:pt idx="15">
                    <c:v>2040</c:v>
                  </c:pt>
                  <c:pt idx="16">
                    <c:v>2050</c:v>
                  </c:pt>
                  <c:pt idx="17">
                    <c:v>2060</c:v>
                  </c:pt>
                  <c:pt idx="18">
                    <c:v>2026</c:v>
                  </c:pt>
                  <c:pt idx="19">
                    <c:v>2031</c:v>
                  </c:pt>
                  <c:pt idx="20">
                    <c:v>2035</c:v>
                  </c:pt>
                  <c:pt idx="21">
                    <c:v>2040</c:v>
                  </c:pt>
                  <c:pt idx="22">
                    <c:v>2050</c:v>
                  </c:pt>
                  <c:pt idx="23">
                    <c:v>2060</c:v>
                  </c:pt>
                  <c:pt idx="24">
                    <c:v>2026</c:v>
                  </c:pt>
                  <c:pt idx="25">
                    <c:v>2031</c:v>
                  </c:pt>
                  <c:pt idx="26">
                    <c:v>2035</c:v>
                  </c:pt>
                  <c:pt idx="27">
                    <c:v>2040</c:v>
                  </c:pt>
                  <c:pt idx="28">
                    <c:v>2050</c:v>
                  </c:pt>
                  <c:pt idx="29">
                    <c:v>2060</c:v>
                  </c:pt>
                </c:lvl>
                <c:lvl>
                  <c:pt idx="0">
                    <c:v>NO1</c:v>
                  </c:pt>
                  <c:pt idx="6">
                    <c:v>NO2</c:v>
                  </c:pt>
                  <c:pt idx="12">
                    <c:v>NO5</c:v>
                  </c:pt>
                  <c:pt idx="18">
                    <c:v>NO3</c:v>
                  </c:pt>
                  <c:pt idx="24">
                    <c:v>NO4</c:v>
                  </c:pt>
                </c:lvl>
              </c:multiLvlStrCache>
            </c:multiLvlStrRef>
          </c:cat>
          <c:val>
            <c:numRef>
              <c:f>'Energibalanse Norge'!$M$38:$AP$38</c:f>
              <c:numCache>
                <c:formatCode>0</c:formatCode>
                <c:ptCount val="30"/>
                <c:pt idx="0">
                  <c:v>36.777999999999999</c:v>
                </c:pt>
                <c:pt idx="1">
                  <c:v>38.437000000000005</c:v>
                </c:pt>
                <c:pt idx="2">
                  <c:v>39.202999999999996</c:v>
                </c:pt>
                <c:pt idx="3">
                  <c:v>41.052999999999997</c:v>
                </c:pt>
                <c:pt idx="4">
                  <c:v>42.459999999999994</c:v>
                </c:pt>
                <c:pt idx="5">
                  <c:v>45.2</c:v>
                </c:pt>
                <c:pt idx="6">
                  <c:v>38.991</c:v>
                </c:pt>
                <c:pt idx="7">
                  <c:v>43.521000000000001</c:v>
                </c:pt>
                <c:pt idx="8">
                  <c:v>48.374000000000009</c:v>
                </c:pt>
                <c:pt idx="9">
                  <c:v>52.13600000000001</c:v>
                </c:pt>
                <c:pt idx="10">
                  <c:v>54.847000000000008</c:v>
                </c:pt>
                <c:pt idx="11">
                  <c:v>55.881999999999998</c:v>
                </c:pt>
                <c:pt idx="12">
                  <c:v>17.563000000000002</c:v>
                </c:pt>
                <c:pt idx="13">
                  <c:v>20.550999999999998</c:v>
                </c:pt>
                <c:pt idx="14">
                  <c:v>20.568999999999999</c:v>
                </c:pt>
                <c:pt idx="15">
                  <c:v>21.104999999999997</c:v>
                </c:pt>
                <c:pt idx="16">
                  <c:v>21.903000000000002</c:v>
                </c:pt>
                <c:pt idx="17">
                  <c:v>22.035</c:v>
                </c:pt>
                <c:pt idx="18">
                  <c:v>12.605</c:v>
                </c:pt>
                <c:pt idx="19">
                  <c:v>12.831999999999999</c:v>
                </c:pt>
                <c:pt idx="20">
                  <c:v>12.959</c:v>
                </c:pt>
                <c:pt idx="21">
                  <c:v>12.978999999999999</c:v>
                </c:pt>
                <c:pt idx="22">
                  <c:v>13.474</c:v>
                </c:pt>
                <c:pt idx="23">
                  <c:v>14.266</c:v>
                </c:pt>
                <c:pt idx="24">
                  <c:v>19.830999999999996</c:v>
                </c:pt>
                <c:pt idx="25">
                  <c:v>23.172999999999998</c:v>
                </c:pt>
                <c:pt idx="26">
                  <c:v>26.486000000000001</c:v>
                </c:pt>
                <c:pt idx="27">
                  <c:v>26.814</c:v>
                </c:pt>
                <c:pt idx="28">
                  <c:v>27.507000000000001</c:v>
                </c:pt>
                <c:pt idx="29">
                  <c:v>28.958999999999996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1C-4887-969D-6C8AEA8C82CA}"/>
            </c:ext>
          </c:extLst>
        </c:ser>
        <c:ser>
          <c:idx val="1"/>
          <c:order val="1"/>
          <c:tx>
            <c:strRef>
              <c:f>'Energibalanse Norge'!$L$39</c:f>
              <c:strCache>
                <c:ptCount val="1"/>
                <c:pt idx="0">
                  <c:v>Produksjon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ptos Light" panose="020B0004020202020204" pitchFamily="34" charset="0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'Energibalanse Norge'!$M$36:$AP$37</c:f>
              <c:multiLvlStrCache>
                <c:ptCount val="30"/>
                <c:lvl>
                  <c:pt idx="0">
                    <c:v>2026</c:v>
                  </c:pt>
                  <c:pt idx="1">
                    <c:v>2031</c:v>
                  </c:pt>
                  <c:pt idx="2">
                    <c:v>2035</c:v>
                  </c:pt>
                  <c:pt idx="3">
                    <c:v>2040</c:v>
                  </c:pt>
                  <c:pt idx="4">
                    <c:v>2050</c:v>
                  </c:pt>
                  <c:pt idx="5">
                    <c:v>2060</c:v>
                  </c:pt>
                  <c:pt idx="6">
                    <c:v>2026</c:v>
                  </c:pt>
                  <c:pt idx="7">
                    <c:v>2031</c:v>
                  </c:pt>
                  <c:pt idx="8">
                    <c:v>2035</c:v>
                  </c:pt>
                  <c:pt idx="9">
                    <c:v>2040</c:v>
                  </c:pt>
                  <c:pt idx="10">
                    <c:v>2050</c:v>
                  </c:pt>
                  <c:pt idx="11">
                    <c:v>2060</c:v>
                  </c:pt>
                  <c:pt idx="12">
                    <c:v>2026</c:v>
                  </c:pt>
                  <c:pt idx="13">
                    <c:v>2031</c:v>
                  </c:pt>
                  <c:pt idx="14">
                    <c:v>2035</c:v>
                  </c:pt>
                  <c:pt idx="15">
                    <c:v>2040</c:v>
                  </c:pt>
                  <c:pt idx="16">
                    <c:v>2050</c:v>
                  </c:pt>
                  <c:pt idx="17">
                    <c:v>2060</c:v>
                  </c:pt>
                  <c:pt idx="18">
                    <c:v>2026</c:v>
                  </c:pt>
                  <c:pt idx="19">
                    <c:v>2031</c:v>
                  </c:pt>
                  <c:pt idx="20">
                    <c:v>2035</c:v>
                  </c:pt>
                  <c:pt idx="21">
                    <c:v>2040</c:v>
                  </c:pt>
                  <c:pt idx="22">
                    <c:v>2050</c:v>
                  </c:pt>
                  <c:pt idx="23">
                    <c:v>2060</c:v>
                  </c:pt>
                  <c:pt idx="24">
                    <c:v>2026</c:v>
                  </c:pt>
                  <c:pt idx="25">
                    <c:v>2031</c:v>
                  </c:pt>
                  <c:pt idx="26">
                    <c:v>2035</c:v>
                  </c:pt>
                  <c:pt idx="27">
                    <c:v>2040</c:v>
                  </c:pt>
                  <c:pt idx="28">
                    <c:v>2050</c:v>
                  </c:pt>
                  <c:pt idx="29">
                    <c:v>2060</c:v>
                  </c:pt>
                </c:lvl>
                <c:lvl>
                  <c:pt idx="0">
                    <c:v>NO1</c:v>
                  </c:pt>
                  <c:pt idx="6">
                    <c:v>NO2</c:v>
                  </c:pt>
                  <c:pt idx="12">
                    <c:v>NO5</c:v>
                  </c:pt>
                  <c:pt idx="18">
                    <c:v>NO3</c:v>
                  </c:pt>
                  <c:pt idx="24">
                    <c:v>NO4</c:v>
                  </c:pt>
                </c:lvl>
              </c:multiLvlStrCache>
            </c:multiLvlStrRef>
          </c:cat>
          <c:val>
            <c:numRef>
              <c:f>'Energibalanse Norge'!$M$39:$AP$39</c:f>
              <c:numCache>
                <c:formatCode>0</c:formatCode>
                <c:ptCount val="30"/>
                <c:pt idx="0">
                  <c:v>20.598000000000003</c:v>
                </c:pt>
                <c:pt idx="1">
                  <c:v>20.802000000000003</c:v>
                </c:pt>
                <c:pt idx="2">
                  <c:v>21.88</c:v>
                </c:pt>
                <c:pt idx="3">
                  <c:v>22.907</c:v>
                </c:pt>
                <c:pt idx="4">
                  <c:v>23.870999999999999</c:v>
                </c:pt>
                <c:pt idx="5">
                  <c:v>24.508999999999997</c:v>
                </c:pt>
                <c:pt idx="6">
                  <c:v>51.658000000000001</c:v>
                </c:pt>
                <c:pt idx="7">
                  <c:v>51.682000000000002</c:v>
                </c:pt>
                <c:pt idx="8">
                  <c:v>59.405000000000001</c:v>
                </c:pt>
                <c:pt idx="9">
                  <c:v>63.269999999999996</c:v>
                </c:pt>
                <c:pt idx="10">
                  <c:v>64.995000000000005</c:v>
                </c:pt>
                <c:pt idx="11">
                  <c:v>66.376999999999995</c:v>
                </c:pt>
                <c:pt idx="12">
                  <c:v>29.031999999999996</c:v>
                </c:pt>
                <c:pt idx="13">
                  <c:v>30.249000000000002</c:v>
                </c:pt>
                <c:pt idx="14">
                  <c:v>31.141999999999999</c:v>
                </c:pt>
                <c:pt idx="15">
                  <c:v>32.442999999999998</c:v>
                </c:pt>
                <c:pt idx="16">
                  <c:v>33.334000000000003</c:v>
                </c:pt>
                <c:pt idx="17">
                  <c:v>34.74</c:v>
                </c:pt>
                <c:pt idx="18">
                  <c:v>26.846</c:v>
                </c:pt>
                <c:pt idx="19">
                  <c:v>27.141000000000002</c:v>
                </c:pt>
                <c:pt idx="20">
                  <c:v>28.849000000000004</c:v>
                </c:pt>
                <c:pt idx="21">
                  <c:v>28.999000000000002</c:v>
                </c:pt>
                <c:pt idx="22">
                  <c:v>29.931000000000001</c:v>
                </c:pt>
                <c:pt idx="23">
                  <c:v>30.771999999999998</c:v>
                </c:pt>
                <c:pt idx="24">
                  <c:v>26.754000000000001</c:v>
                </c:pt>
                <c:pt idx="25">
                  <c:v>26.448</c:v>
                </c:pt>
                <c:pt idx="26">
                  <c:v>28.058</c:v>
                </c:pt>
                <c:pt idx="27">
                  <c:v>29.097999999999999</c:v>
                </c:pt>
                <c:pt idx="28">
                  <c:v>30.009999999999998</c:v>
                </c:pt>
                <c:pt idx="29">
                  <c:v>30.597999999999999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1C-4887-969D-6C8AEA8C82CA}"/>
            </c:ext>
          </c:extLst>
        </c:ser>
        <c:ser>
          <c:idx val="3"/>
          <c:order val="2"/>
          <c:tx>
            <c:strRef>
              <c:f>'Energibalanse Norge'!$L$40</c:f>
              <c:strCache>
                <c:ptCount val="1"/>
                <c:pt idx="0">
                  <c:v>Balanse</c:v>
                </c:pt>
              </c:strCache>
            </c:strRef>
          </c:tx>
          <c:spPr>
            <a:solidFill>
              <a:srgbClr val="BBFFE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ptos Light" panose="020B0004020202020204" pitchFamily="34" charset="0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'Energibalanse Norge'!$M$36:$AP$37</c:f>
              <c:multiLvlStrCache>
                <c:ptCount val="30"/>
                <c:lvl>
                  <c:pt idx="0">
                    <c:v>2026</c:v>
                  </c:pt>
                  <c:pt idx="1">
                    <c:v>2031</c:v>
                  </c:pt>
                  <c:pt idx="2">
                    <c:v>2035</c:v>
                  </c:pt>
                  <c:pt idx="3">
                    <c:v>2040</c:v>
                  </c:pt>
                  <c:pt idx="4">
                    <c:v>2050</c:v>
                  </c:pt>
                  <c:pt idx="5">
                    <c:v>2060</c:v>
                  </c:pt>
                  <c:pt idx="6">
                    <c:v>2026</c:v>
                  </c:pt>
                  <c:pt idx="7">
                    <c:v>2031</c:v>
                  </c:pt>
                  <c:pt idx="8">
                    <c:v>2035</c:v>
                  </c:pt>
                  <c:pt idx="9">
                    <c:v>2040</c:v>
                  </c:pt>
                  <c:pt idx="10">
                    <c:v>2050</c:v>
                  </c:pt>
                  <c:pt idx="11">
                    <c:v>2060</c:v>
                  </c:pt>
                  <c:pt idx="12">
                    <c:v>2026</c:v>
                  </c:pt>
                  <c:pt idx="13">
                    <c:v>2031</c:v>
                  </c:pt>
                  <c:pt idx="14">
                    <c:v>2035</c:v>
                  </c:pt>
                  <c:pt idx="15">
                    <c:v>2040</c:v>
                  </c:pt>
                  <c:pt idx="16">
                    <c:v>2050</c:v>
                  </c:pt>
                  <c:pt idx="17">
                    <c:v>2060</c:v>
                  </c:pt>
                  <c:pt idx="18">
                    <c:v>2026</c:v>
                  </c:pt>
                  <c:pt idx="19">
                    <c:v>2031</c:v>
                  </c:pt>
                  <c:pt idx="20">
                    <c:v>2035</c:v>
                  </c:pt>
                  <c:pt idx="21">
                    <c:v>2040</c:v>
                  </c:pt>
                  <c:pt idx="22">
                    <c:v>2050</c:v>
                  </c:pt>
                  <c:pt idx="23">
                    <c:v>2060</c:v>
                  </c:pt>
                  <c:pt idx="24">
                    <c:v>2026</c:v>
                  </c:pt>
                  <c:pt idx="25">
                    <c:v>2031</c:v>
                  </c:pt>
                  <c:pt idx="26">
                    <c:v>2035</c:v>
                  </c:pt>
                  <c:pt idx="27">
                    <c:v>2040</c:v>
                  </c:pt>
                  <c:pt idx="28">
                    <c:v>2050</c:v>
                  </c:pt>
                  <c:pt idx="29">
                    <c:v>2060</c:v>
                  </c:pt>
                </c:lvl>
                <c:lvl>
                  <c:pt idx="0">
                    <c:v>NO1</c:v>
                  </c:pt>
                  <c:pt idx="6">
                    <c:v>NO2</c:v>
                  </c:pt>
                  <c:pt idx="12">
                    <c:v>NO5</c:v>
                  </c:pt>
                  <c:pt idx="18">
                    <c:v>NO3</c:v>
                  </c:pt>
                  <c:pt idx="24">
                    <c:v>NO4</c:v>
                  </c:pt>
                </c:lvl>
              </c:multiLvlStrCache>
            </c:multiLvlStrRef>
          </c:cat>
          <c:val>
            <c:numRef>
              <c:f>'Energibalanse Norge'!$M$40:$AP$40</c:f>
              <c:numCache>
                <c:formatCode>0</c:formatCode>
                <c:ptCount val="30"/>
                <c:pt idx="0">
                  <c:v>-16.179999999999996</c:v>
                </c:pt>
                <c:pt idx="1">
                  <c:v>-17.635000000000002</c:v>
                </c:pt>
                <c:pt idx="2">
                  <c:v>-17.322999999999997</c:v>
                </c:pt>
                <c:pt idx="3">
                  <c:v>-18.145999999999997</c:v>
                </c:pt>
                <c:pt idx="4">
                  <c:v>-18.588999999999995</c:v>
                </c:pt>
                <c:pt idx="5">
                  <c:v>-20.691000000000006</c:v>
                </c:pt>
                <c:pt idx="6">
                  <c:v>12.667000000000002</c:v>
                </c:pt>
                <c:pt idx="7">
                  <c:v>8.1610000000000014</c:v>
                </c:pt>
                <c:pt idx="8">
                  <c:v>11.030999999999992</c:v>
                </c:pt>
                <c:pt idx="9">
                  <c:v>11.133999999999986</c:v>
                </c:pt>
                <c:pt idx="10">
                  <c:v>10.147999999999996</c:v>
                </c:pt>
                <c:pt idx="11">
                  <c:v>10.494999999999997</c:v>
                </c:pt>
                <c:pt idx="12">
                  <c:v>11.468999999999994</c:v>
                </c:pt>
                <c:pt idx="13">
                  <c:v>9.698000000000004</c:v>
                </c:pt>
                <c:pt idx="14">
                  <c:v>10.573</c:v>
                </c:pt>
                <c:pt idx="15">
                  <c:v>11.338000000000001</c:v>
                </c:pt>
                <c:pt idx="16">
                  <c:v>11.431000000000001</c:v>
                </c:pt>
                <c:pt idx="17">
                  <c:v>12.705000000000002</c:v>
                </c:pt>
                <c:pt idx="18">
                  <c:v>14.241</c:v>
                </c:pt>
                <c:pt idx="19">
                  <c:v>14.309000000000003</c:v>
                </c:pt>
                <c:pt idx="20">
                  <c:v>15.890000000000004</c:v>
                </c:pt>
                <c:pt idx="21">
                  <c:v>16.020000000000003</c:v>
                </c:pt>
                <c:pt idx="22">
                  <c:v>16.457000000000001</c:v>
                </c:pt>
                <c:pt idx="23">
                  <c:v>16.506</c:v>
                </c:pt>
                <c:pt idx="24">
                  <c:v>6.9230000000000054</c:v>
                </c:pt>
                <c:pt idx="25">
                  <c:v>3.2750000000000021</c:v>
                </c:pt>
                <c:pt idx="26">
                  <c:v>1.5719999999999992</c:v>
                </c:pt>
                <c:pt idx="27">
                  <c:v>2.2839999999999989</c:v>
                </c:pt>
                <c:pt idx="28">
                  <c:v>2.5029999999999966</c:v>
                </c:pt>
                <c:pt idx="29">
                  <c:v>1.6390000000000029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1C-4887-969D-6C8AEA8C82C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093176848"/>
        <c:axId val="1093202224"/>
        <c:extLst/>
      </c:barChart>
      <c:catAx>
        <c:axId val="109317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ptos Light" panose="020B0004020202020204" pitchFamily="34" charset="0"/>
                <a:ea typeface="+mn-ea"/>
                <a:cs typeface="+mn-cs"/>
              </a:defRPr>
            </a:pPr>
            <a:endParaRPr lang="nb-NO"/>
          </a:p>
        </c:txPr>
        <c:crossAx val="1093202224"/>
        <c:crosses val="autoZero"/>
        <c:auto val="1"/>
        <c:lblAlgn val="ctr"/>
        <c:lblOffset val="100"/>
        <c:noMultiLvlLbl val="0"/>
      </c:catAx>
      <c:valAx>
        <c:axId val="1093202224"/>
        <c:scaling>
          <c:orientation val="minMax"/>
        </c:scaling>
        <c:delete val="1"/>
        <c:axPos val="l"/>
        <c:numFmt formatCode="0" sourceLinked="0"/>
        <c:majorTickMark val="out"/>
        <c:minorTickMark val="none"/>
        <c:tickLblPos val="nextTo"/>
        <c:crossAx val="109317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896252610902208"/>
          <c:y val="4.2791666666666665E-2"/>
          <c:w val="0.45103756613756613"/>
          <c:h val="0.11054166666666666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ptos Light" panose="020B0004020202020204" pitchFamily="34" charset="0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Aptos Light" panose="020B0004020202020204" pitchFamily="34" charset="0"/>
        </a:defRPr>
      </a:pPr>
      <a:endParaRPr lang="nb-NO"/>
    </a:p>
  </c:txPr>
  <c:printSettings>
    <c:headerFooter/>
    <c:pageMargins b="0.75" l="0.7" r="0.7" t="0.75" header="0.3" footer="0.3"/>
    <c:pageSetup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tatnett.no/globalassets/for-aktorer-i-kraftsystemet/planer-og-analyser/lma/langsiktig-markedsanalyse_2026-2060.pdf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84716</xdr:colOff>
      <xdr:row>4</xdr:row>
      <xdr:rowOff>593742</xdr:rowOff>
    </xdr:from>
    <xdr:to>
      <xdr:col>6</xdr:col>
      <xdr:colOff>477370</xdr:colOff>
      <xdr:row>5</xdr:row>
      <xdr:rowOff>64095</xdr:rowOff>
    </xdr:to>
    <xdr:sp macro="" textlink="">
      <xdr:nvSpPr>
        <xdr:cNvPr id="5" name="Rektangel 10">
          <a:extLst>
            <a:ext uri="{FF2B5EF4-FFF2-40B4-BE49-F238E27FC236}">
              <a16:creationId xmlns:a16="http://schemas.microsoft.com/office/drawing/2014/main" id="{B6F40AA0-43BB-C321-83E3-63CB20BE00E7}"/>
            </a:ext>
          </a:extLst>
        </xdr:cNvPr>
        <xdr:cNvSpPr/>
      </xdr:nvSpPr>
      <xdr:spPr>
        <a:xfrm>
          <a:off x="3837566" y="1546242"/>
          <a:ext cx="392654" cy="184728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b-NO" sz="1100"/>
        </a:p>
      </xdr:txBody>
    </xdr:sp>
    <xdr:clientData/>
  </xdr:twoCellAnchor>
  <xdr:twoCellAnchor editAs="oneCell">
    <xdr:from>
      <xdr:col>1</xdr:col>
      <xdr:colOff>242930</xdr:colOff>
      <xdr:row>4</xdr:row>
      <xdr:rowOff>381000</xdr:rowOff>
    </xdr:from>
    <xdr:to>
      <xdr:col>7</xdr:col>
      <xdr:colOff>1543068</xdr:colOff>
      <xdr:row>15</xdr:row>
      <xdr:rowOff>152400</xdr:rowOff>
    </xdr:to>
    <xdr:pic>
      <xdr:nvPicPr>
        <xdr:cNvPr id="12" name="Bild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C807E8-5211-40D5-8617-198B97EC7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105" y="1333500"/>
          <a:ext cx="5557813" cy="3105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27</xdr:row>
      <xdr:rowOff>11111</xdr:rowOff>
    </xdr:from>
    <xdr:to>
      <xdr:col>15</xdr:col>
      <xdr:colOff>371476</xdr:colOff>
      <xdr:row>47</xdr:row>
      <xdr:rowOff>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9AC8025C-9E9C-7EE8-941F-0D56684F7E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1327966</xdr:colOff>
      <xdr:row>29</xdr:row>
      <xdr:rowOff>127090</xdr:rowOff>
    </xdr:from>
    <xdr:to>
      <xdr:col>24</xdr:col>
      <xdr:colOff>662668</xdr:colOff>
      <xdr:row>51</xdr:row>
      <xdr:rowOff>55245</xdr:rowOff>
    </xdr:to>
    <xdr:graphicFrame macro="">
      <xdr:nvGraphicFramePr>
        <xdr:cNvPr id="11" name="Diagram 1">
          <a:extLst>
            <a:ext uri="{FF2B5EF4-FFF2-40B4-BE49-F238E27FC236}">
              <a16:creationId xmlns:a16="http://schemas.microsoft.com/office/drawing/2014/main" id="{DDE14806-F7FD-41FE-BCE7-C3E8CD0694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17</xdr:col>
      <xdr:colOff>400050</xdr:colOff>
      <xdr:row>1</xdr:row>
      <xdr:rowOff>85725</xdr:rowOff>
    </xdr:from>
    <xdr:to>
      <xdr:col>19</xdr:col>
      <xdr:colOff>425450</xdr:colOff>
      <xdr:row>22</xdr:row>
      <xdr:rowOff>336</xdr:rowOff>
    </xdr:to>
    <xdr:pic>
      <xdr:nvPicPr>
        <xdr:cNvPr id="10" name="Bilde 2">
          <a:extLst>
            <a:ext uri="{FF2B5EF4-FFF2-40B4-BE49-F238E27FC236}">
              <a16:creationId xmlns:a16="http://schemas.microsoft.com/office/drawing/2014/main" id="{C301561E-A447-402E-B107-209488533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44650" y="276225"/>
          <a:ext cx="2949575" cy="3905586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14</xdr:row>
      <xdr:rowOff>38099</xdr:rowOff>
    </xdr:from>
    <xdr:to>
      <xdr:col>1</xdr:col>
      <xdr:colOff>944668</xdr:colOff>
      <xdr:row>23</xdr:row>
      <xdr:rowOff>95585</xdr:rowOff>
    </xdr:to>
    <xdr:pic>
      <xdr:nvPicPr>
        <xdr:cNvPr id="4" name="Bilde 3">
          <a:extLst>
            <a:ext uri="{FF2B5EF4-FFF2-40B4-BE49-F238E27FC236}">
              <a16:creationId xmlns:a16="http://schemas.microsoft.com/office/drawing/2014/main" id="{76E23B0A-F299-4F58-B63C-2AB443F85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625" y="1866899"/>
          <a:ext cx="1274868" cy="1686261"/>
        </a:xfrm>
        <a:prstGeom prst="rect">
          <a:avLst/>
        </a:prstGeom>
      </xdr:spPr>
    </xdr:pic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0.06423</cdr:x>
      <cdr:y>0.01128</cdr:y>
    </cdr:from>
    <cdr:to>
      <cdr:x>0.20247</cdr:x>
      <cdr:y>0.06982</cdr:y>
    </cdr:to>
    <cdr:sp macro="" textlink="">
      <cdr:nvSpPr>
        <cdr:cNvPr id="2" name="TekstSylinder 1">
          <a:extLst xmlns:a="http://schemas.openxmlformats.org/drawingml/2006/main">
            <a:ext uri="{FF2B5EF4-FFF2-40B4-BE49-F238E27FC236}">
              <a16:creationId xmlns:a16="http://schemas.microsoft.com/office/drawing/2014/main" id="{CF158985-C0F6-4B37-9D20-01B97732F74C}"/>
            </a:ext>
          </a:extLst>
        </cdr:cNvPr>
        <cdr:cNvSpPr txBox="1"/>
      </cdr:nvSpPr>
      <cdr:spPr>
        <a:xfrm xmlns:a="http://schemas.openxmlformats.org/drawingml/2006/main">
          <a:off x="388958" y="32764"/>
          <a:ext cx="837118" cy="16998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0" tIns="0" rIns="72000" bIns="0" rtlCol="0">
          <a:spAutoFit/>
        </a:bodyPr>
        <a:lstStyle xmlns:a="http://schemas.openxmlformats.org/drawingml/2006/main"/>
        <a:p xmlns:a="http://schemas.openxmlformats.org/drawingml/2006/main">
          <a:r>
            <a:rPr lang="nb-NO" sz="1100">
              <a:solidFill>
                <a:schemeClr val="tx1">
                  <a:lumMod val="65000"/>
                  <a:lumOff val="35000"/>
                </a:schemeClr>
              </a:solidFill>
              <a:latin typeface="+mj-lt"/>
            </a:rPr>
            <a:t>TWh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406400</xdr:colOff>
      <xdr:row>8</xdr:row>
      <xdr:rowOff>19050</xdr:rowOff>
    </xdr:from>
    <xdr:to>
      <xdr:col>23</xdr:col>
      <xdr:colOff>219075</xdr:colOff>
      <xdr:row>24</xdr:row>
      <xdr:rowOff>179387</xdr:rowOff>
    </xdr:to>
    <xdr:graphicFrame macro="">
      <xdr:nvGraphicFramePr>
        <xdr:cNvPr id="5" name="Diagram 2">
          <a:extLst>
            <a:ext uri="{FF2B5EF4-FFF2-40B4-BE49-F238E27FC236}">
              <a16:creationId xmlns:a16="http://schemas.microsoft.com/office/drawing/2014/main" id="{FD0F944C-433E-4952-84B0-286820D143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0.07108</cdr:x>
      <cdr:y>0.03275</cdr:y>
    </cdr:from>
    <cdr:to>
      <cdr:x>0.20932</cdr:x>
      <cdr:y>0.0784</cdr:y>
    </cdr:to>
    <cdr:sp macro="" textlink="">
      <cdr:nvSpPr>
        <cdr:cNvPr id="2" name="TekstSylinder 1">
          <a:extLst xmlns:a="http://schemas.openxmlformats.org/drawingml/2006/main">
            <a:ext uri="{FF2B5EF4-FFF2-40B4-BE49-F238E27FC236}">
              <a16:creationId xmlns:a16="http://schemas.microsoft.com/office/drawing/2014/main" id="{CF158985-C0F6-4B37-9D20-01B97732F74C}"/>
            </a:ext>
          </a:extLst>
        </cdr:cNvPr>
        <cdr:cNvSpPr txBox="1"/>
      </cdr:nvSpPr>
      <cdr:spPr>
        <a:xfrm xmlns:a="http://schemas.openxmlformats.org/drawingml/2006/main">
          <a:off x="324993" y="89828"/>
          <a:ext cx="632033" cy="12522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0" tIns="0" rIns="72000" bIns="0" rtlCol="0">
          <a:spAutoFit/>
        </a:bodyPr>
        <a:lstStyle xmlns:a="http://schemas.openxmlformats.org/drawingml/2006/main"/>
        <a:p xmlns:a="http://schemas.openxmlformats.org/drawingml/2006/main">
          <a:r>
            <a:rPr lang="nb-NO" sz="800">
              <a:solidFill>
                <a:schemeClr val="tx1">
                  <a:lumMod val="65000"/>
                  <a:lumOff val="35000"/>
                </a:schemeClr>
              </a:solidFill>
              <a:latin typeface="+mj-lt"/>
            </a:rPr>
            <a:t>TWh</a:t>
          </a:r>
        </a:p>
      </cdr:txBody>
    </cdr:sp>
  </cdr:relSizeAnchor>
  <cdr:relSizeAnchor xmlns:cdr="http://schemas.openxmlformats.org/drawingml/2006/chartDrawing">
    <cdr:from>
      <cdr:x>0.06275</cdr:x>
      <cdr:y>0.02928</cdr:y>
    </cdr:from>
    <cdr:to>
      <cdr:x>0.20099</cdr:x>
      <cdr:y>0.09206</cdr:y>
    </cdr:to>
    <cdr:sp macro="" textlink="">
      <cdr:nvSpPr>
        <cdr:cNvPr id="3" name="TekstSylinder 1">
          <a:extLst xmlns:a="http://schemas.openxmlformats.org/drawingml/2006/main">
            <a:ext uri="{FF2B5EF4-FFF2-40B4-BE49-F238E27FC236}">
              <a16:creationId xmlns:a16="http://schemas.microsoft.com/office/drawing/2014/main" id="{CF158985-C0F6-4B37-9D20-01B97732F74C}"/>
            </a:ext>
          </a:extLst>
        </cdr:cNvPr>
        <cdr:cNvSpPr txBox="1"/>
      </cdr:nvSpPr>
      <cdr:spPr>
        <a:xfrm xmlns:a="http://schemas.openxmlformats.org/drawingml/2006/main">
          <a:off x="287092" y="80321"/>
          <a:ext cx="632472" cy="17222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0" tIns="0" rIns="72000" bIns="0" rtlCol="0">
          <a:spAutoFit/>
        </a:bodyPr>
        <a:lstStyle xmlns:a="http://schemas.openxmlformats.org/drawingml/2006/main"/>
        <a:p xmlns:a="http://schemas.openxmlformats.org/drawingml/2006/main">
          <a:r>
            <a:rPr lang="nb-NO" sz="1100">
              <a:solidFill>
                <a:schemeClr val="tx1">
                  <a:lumMod val="65000"/>
                  <a:lumOff val="35000"/>
                </a:schemeClr>
              </a:solidFill>
              <a:latin typeface="+mj-lt"/>
            </a:rPr>
            <a:t>€/MWh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393156</xdr:colOff>
      <xdr:row>1</xdr:row>
      <xdr:rowOff>58782</xdr:rowOff>
    </xdr:from>
    <xdr:to>
      <xdr:col>19</xdr:col>
      <xdr:colOff>558981</xdr:colOff>
      <xdr:row>22</xdr:row>
      <xdr:rowOff>163285</xdr:rowOff>
    </xdr:to>
    <xdr:graphicFrame macro="">
      <xdr:nvGraphicFramePr>
        <xdr:cNvPr id="3" name="Diagram 1">
          <a:extLst>
            <a:ext uri="{FF2B5EF4-FFF2-40B4-BE49-F238E27FC236}">
              <a16:creationId xmlns:a16="http://schemas.microsoft.com/office/drawing/2014/main" id="{5CB8DCDC-8846-ED1E-6E38-39E15BE2F8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555172</xdr:colOff>
      <xdr:row>1</xdr:row>
      <xdr:rowOff>43544</xdr:rowOff>
    </xdr:from>
    <xdr:to>
      <xdr:col>24</xdr:col>
      <xdr:colOff>368845</xdr:colOff>
      <xdr:row>22</xdr:row>
      <xdr:rowOff>150587</xdr:rowOff>
    </xdr:to>
    <xdr:graphicFrame macro="">
      <xdr:nvGraphicFramePr>
        <xdr:cNvPr id="5" name="Diagram 3">
          <a:extLst>
            <a:ext uri="{FF2B5EF4-FFF2-40B4-BE49-F238E27FC236}">
              <a16:creationId xmlns:a16="http://schemas.microsoft.com/office/drawing/2014/main" id="{6F87C738-AD38-434F-B5B5-E53DB48F37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0.09659</cdr:x>
      <cdr:y>0.02178</cdr:y>
    </cdr:from>
    <cdr:to>
      <cdr:x>0.23483</cdr:x>
      <cdr:y>0.08032</cdr:y>
    </cdr:to>
    <cdr:sp macro="" textlink="">
      <cdr:nvSpPr>
        <cdr:cNvPr id="2" name="TekstSylinder 1">
          <a:extLst xmlns:a="http://schemas.openxmlformats.org/drawingml/2006/main">
            <a:ext uri="{FF2B5EF4-FFF2-40B4-BE49-F238E27FC236}">
              <a16:creationId xmlns:a16="http://schemas.microsoft.com/office/drawing/2014/main" id="{CF158985-C0F6-4B37-9D20-01B97732F74C}"/>
            </a:ext>
          </a:extLst>
        </cdr:cNvPr>
        <cdr:cNvSpPr txBox="1"/>
      </cdr:nvSpPr>
      <cdr:spPr>
        <a:xfrm xmlns:a="http://schemas.openxmlformats.org/drawingml/2006/main">
          <a:off x="370927" y="86398"/>
          <a:ext cx="530858" cy="23226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0" tIns="0" rIns="72000" bIns="0" rtlCol="0">
          <a:spAutoFit/>
        </a:bodyPr>
        <a:lstStyle xmlns:a="http://schemas.openxmlformats.org/drawingml/2006/main"/>
        <a:p xmlns:a="http://schemas.openxmlformats.org/drawingml/2006/main">
          <a:r>
            <a:rPr lang="nb-NO" sz="1100">
              <a:solidFill>
                <a:schemeClr val="tx1">
                  <a:lumMod val="65000"/>
                  <a:lumOff val="35000"/>
                </a:schemeClr>
              </a:solidFill>
              <a:latin typeface="+mj-lt"/>
            </a:rPr>
            <a:t>TWh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0.09659</cdr:x>
      <cdr:y>0.02178</cdr:y>
    </cdr:from>
    <cdr:to>
      <cdr:x>0.23483</cdr:x>
      <cdr:y>0.08032</cdr:y>
    </cdr:to>
    <cdr:sp macro="" textlink="">
      <cdr:nvSpPr>
        <cdr:cNvPr id="2" name="TekstSylinder 1">
          <a:extLst xmlns:a="http://schemas.openxmlformats.org/drawingml/2006/main">
            <a:ext uri="{FF2B5EF4-FFF2-40B4-BE49-F238E27FC236}">
              <a16:creationId xmlns:a16="http://schemas.microsoft.com/office/drawing/2014/main" id="{CF158985-C0F6-4B37-9D20-01B97732F74C}"/>
            </a:ext>
          </a:extLst>
        </cdr:cNvPr>
        <cdr:cNvSpPr txBox="1"/>
      </cdr:nvSpPr>
      <cdr:spPr>
        <a:xfrm xmlns:a="http://schemas.openxmlformats.org/drawingml/2006/main">
          <a:off x="370927" y="86398"/>
          <a:ext cx="530858" cy="23226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0" tIns="0" rIns="72000" bIns="0" rtlCol="0">
          <a:spAutoFit/>
        </a:bodyPr>
        <a:lstStyle xmlns:a="http://schemas.openxmlformats.org/drawingml/2006/main"/>
        <a:p xmlns:a="http://schemas.openxmlformats.org/drawingml/2006/main">
          <a:r>
            <a:rPr lang="nb-NO" sz="1100">
              <a:solidFill>
                <a:schemeClr val="tx1">
                  <a:lumMod val="65000"/>
                  <a:lumOff val="35000"/>
                </a:schemeClr>
              </a:solidFill>
              <a:latin typeface="+mj-lt"/>
            </a:rPr>
            <a:t>TWh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465137</xdr:colOff>
      <xdr:row>0</xdr:row>
      <xdr:rowOff>137917</xdr:rowOff>
    </xdr:from>
    <xdr:to>
      <xdr:col>19</xdr:col>
      <xdr:colOff>474753</xdr:colOff>
      <xdr:row>13</xdr:row>
      <xdr:rowOff>186903</xdr:rowOff>
    </xdr:to>
    <xdr:graphicFrame macro="">
      <xdr:nvGraphicFramePr>
        <xdr:cNvPr id="33" name="Diagram 1">
          <a:extLst>
            <a:ext uri="{FF2B5EF4-FFF2-40B4-BE49-F238E27FC236}">
              <a16:creationId xmlns:a16="http://schemas.microsoft.com/office/drawing/2014/main" id="{7B54362E-8B5E-486C-B13E-B711551383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193730</xdr:colOff>
      <xdr:row>0</xdr:row>
      <xdr:rowOff>137917</xdr:rowOff>
    </xdr:from>
    <xdr:to>
      <xdr:col>24</xdr:col>
      <xdr:colOff>169513</xdr:colOff>
      <xdr:row>13</xdr:row>
      <xdr:rowOff>186903</xdr:rowOff>
    </xdr:to>
    <xdr:graphicFrame macro="">
      <xdr:nvGraphicFramePr>
        <xdr:cNvPr id="34" name="Diagram 1">
          <a:extLst>
            <a:ext uri="{FF2B5EF4-FFF2-40B4-BE49-F238E27FC236}">
              <a16:creationId xmlns:a16="http://schemas.microsoft.com/office/drawing/2014/main" id="{6B83FCD2-A64F-4FC7-B355-58A999276E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0.07108</cdr:x>
      <cdr:y>0.01848</cdr:y>
    </cdr:from>
    <cdr:to>
      <cdr:x>0.20932</cdr:x>
      <cdr:y>0.0771</cdr:y>
    </cdr:to>
    <cdr:sp macro="" textlink="">
      <cdr:nvSpPr>
        <cdr:cNvPr id="2" name="TekstSylinder 1">
          <a:extLst xmlns:a="http://schemas.openxmlformats.org/drawingml/2006/main">
            <a:ext uri="{FF2B5EF4-FFF2-40B4-BE49-F238E27FC236}">
              <a16:creationId xmlns:a16="http://schemas.microsoft.com/office/drawing/2014/main" id="{CF158985-C0F6-4B37-9D20-01B97732F74C}"/>
            </a:ext>
          </a:extLst>
        </cdr:cNvPr>
        <cdr:cNvSpPr txBox="1"/>
      </cdr:nvSpPr>
      <cdr:spPr>
        <a:xfrm xmlns:a="http://schemas.openxmlformats.org/drawingml/2006/main">
          <a:off x="412322" y="49351"/>
          <a:ext cx="801905" cy="156518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0" tIns="0" rIns="72000" bIns="0" rtlCol="0">
          <a:spAutoFit/>
        </a:bodyPr>
        <a:lstStyle xmlns:a="http://schemas.openxmlformats.org/drawingml/2006/main"/>
        <a:p xmlns:a="http://schemas.openxmlformats.org/drawingml/2006/main">
          <a:r>
            <a:rPr lang="nb-NO" sz="1000">
              <a:solidFill>
                <a:schemeClr val="tx1">
                  <a:lumMod val="65000"/>
                  <a:lumOff val="35000"/>
                </a:schemeClr>
              </a:solidFill>
              <a:latin typeface="+mj-lt"/>
            </a:rPr>
            <a:t>TWh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0.07108</cdr:x>
      <cdr:y>0.01848</cdr:y>
    </cdr:from>
    <cdr:to>
      <cdr:x>0.20932</cdr:x>
      <cdr:y>0.0771</cdr:y>
    </cdr:to>
    <cdr:sp macro="" textlink="">
      <cdr:nvSpPr>
        <cdr:cNvPr id="2" name="TekstSylinder 1">
          <a:extLst xmlns:a="http://schemas.openxmlformats.org/drawingml/2006/main">
            <a:ext uri="{FF2B5EF4-FFF2-40B4-BE49-F238E27FC236}">
              <a16:creationId xmlns:a16="http://schemas.microsoft.com/office/drawing/2014/main" id="{CF158985-C0F6-4B37-9D20-01B97732F74C}"/>
            </a:ext>
          </a:extLst>
        </cdr:cNvPr>
        <cdr:cNvSpPr txBox="1"/>
      </cdr:nvSpPr>
      <cdr:spPr>
        <a:xfrm xmlns:a="http://schemas.openxmlformats.org/drawingml/2006/main">
          <a:off x="412322" y="49351"/>
          <a:ext cx="801905" cy="156518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0" tIns="0" rIns="72000" bIns="0" rtlCol="0">
          <a:spAutoFit/>
        </a:bodyPr>
        <a:lstStyle xmlns:a="http://schemas.openxmlformats.org/drawingml/2006/main"/>
        <a:p xmlns:a="http://schemas.openxmlformats.org/drawingml/2006/main">
          <a:r>
            <a:rPr lang="nb-NO" sz="1000">
              <a:solidFill>
                <a:schemeClr val="tx1">
                  <a:lumMod val="65000"/>
                  <a:lumOff val="35000"/>
                </a:schemeClr>
              </a:solidFill>
              <a:latin typeface="+mj-lt"/>
            </a:rPr>
            <a:t>TWh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282475</xdr:colOff>
      <xdr:row>1</xdr:row>
      <xdr:rowOff>16096</xdr:rowOff>
    </xdr:from>
    <xdr:to>
      <xdr:col>22</xdr:col>
      <xdr:colOff>182881</xdr:colOff>
      <xdr:row>14</xdr:row>
      <xdr:rowOff>68263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EB9104BD-0797-46C9-A613-A7A2170FF5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349250</xdr:colOff>
      <xdr:row>1</xdr:row>
      <xdr:rowOff>10585</xdr:rowOff>
    </xdr:from>
    <xdr:to>
      <xdr:col>27</xdr:col>
      <xdr:colOff>52917</xdr:colOff>
      <xdr:row>14</xdr:row>
      <xdr:rowOff>62752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7EB68497-CF3A-4BA5-B6B4-5EFD4D12B6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0.2511</cdr:x>
      <cdr:y>0.08893</cdr:y>
    </cdr:to>
    <cdr:sp macro="" textlink="">
      <cdr:nvSpPr>
        <cdr:cNvPr id="2" name="TekstSylinder 1"/>
        <cdr:cNvSpPr txBox="1"/>
      </cdr:nvSpPr>
      <cdr:spPr>
        <a:xfrm xmlns:a="http://schemas.openxmlformats.org/drawingml/2006/main">
          <a:off x="0" y="0"/>
          <a:ext cx="903960" cy="25610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nb-NO" sz="1100">
              <a:solidFill>
                <a:sysClr val="windowText" lastClr="000000"/>
              </a:solidFill>
              <a:latin typeface="+mj-lt"/>
            </a:rPr>
            <a:t>€/MWh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0.2511</cdr:x>
      <cdr:y>0.08893</cdr:y>
    </cdr:to>
    <cdr:sp macro="" textlink="">
      <cdr:nvSpPr>
        <cdr:cNvPr id="2" name="TekstSylinder 1"/>
        <cdr:cNvSpPr txBox="1"/>
      </cdr:nvSpPr>
      <cdr:spPr>
        <a:xfrm xmlns:a="http://schemas.openxmlformats.org/drawingml/2006/main">
          <a:off x="0" y="0"/>
          <a:ext cx="903960" cy="25610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nb-NO" sz="1100">
              <a:solidFill>
                <a:sysClr val="windowText" lastClr="000000"/>
              </a:solidFill>
              <a:latin typeface="+mj-lt"/>
            </a:rPr>
            <a:t>€/MWh</a:t>
          </a: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</xdr:colOff>
      <xdr:row>14</xdr:row>
      <xdr:rowOff>28575</xdr:rowOff>
    </xdr:from>
    <xdr:to>
      <xdr:col>27</xdr:col>
      <xdr:colOff>295275</xdr:colOff>
      <xdr:row>30</xdr:row>
      <xdr:rowOff>42862</xdr:rowOff>
    </xdr:to>
    <xdr:graphicFrame macro="">
      <xdr:nvGraphicFramePr>
        <xdr:cNvPr id="16" name="Diagram 1">
          <a:extLst>
            <a:ext uri="{FF2B5EF4-FFF2-40B4-BE49-F238E27FC236}">
              <a16:creationId xmlns:a16="http://schemas.microsoft.com/office/drawing/2014/main" id="{BE5FD3A7-043C-4D04-BFC6-2712578444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0.0261</cdr:x>
      <cdr:y>0.04806</cdr:y>
    </cdr:from>
    <cdr:to>
      <cdr:x>0.19672</cdr:x>
      <cdr:y>0.09</cdr:y>
    </cdr:to>
    <cdr:sp macro="" textlink="">
      <cdr:nvSpPr>
        <cdr:cNvPr id="2" name="TekstSylinder 1">
          <a:extLst xmlns:a="http://schemas.openxmlformats.org/drawingml/2006/main">
            <a:ext uri="{FF2B5EF4-FFF2-40B4-BE49-F238E27FC236}">
              <a16:creationId xmlns:a16="http://schemas.microsoft.com/office/drawing/2014/main" id="{CF158985-C0F6-4B37-9D20-01B97732F74C}"/>
            </a:ext>
          </a:extLst>
        </cdr:cNvPr>
        <cdr:cNvSpPr txBox="1"/>
      </cdr:nvSpPr>
      <cdr:spPr>
        <a:xfrm xmlns:a="http://schemas.openxmlformats.org/drawingml/2006/main">
          <a:off x="341396" y="143510"/>
          <a:ext cx="2231339" cy="12522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0" tIns="0" rIns="72000" bIns="0" rtlCol="0">
          <a:spAutoFit/>
        </a:bodyPr>
        <a:lstStyle xmlns:a="http://schemas.openxmlformats.org/drawingml/2006/main"/>
        <a:p xmlns:a="http://schemas.openxmlformats.org/drawingml/2006/main">
          <a:r>
            <a:rPr lang="nb-NO" sz="800">
              <a:solidFill>
                <a:schemeClr val="tx1"/>
              </a:solidFill>
              <a:latin typeface="Aptos Light" panose="020B0004020202020204" pitchFamily="34" charset="0"/>
            </a:rPr>
            <a:t>TWh</a:t>
          </a:r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1">
  <a:themeElements>
    <a:clrScheme name="Egendefinert 1">
      <a:dk1>
        <a:srgbClr val="000000"/>
      </a:dk1>
      <a:lt1>
        <a:srgbClr val="FFFFFF"/>
      </a:lt1>
      <a:dk2>
        <a:srgbClr val="002721"/>
      </a:dk2>
      <a:lt2>
        <a:srgbClr val="E8FFF3"/>
      </a:lt2>
      <a:accent1>
        <a:srgbClr val="003C32"/>
      </a:accent1>
      <a:accent2>
        <a:srgbClr val="05CE74"/>
      </a:accent2>
      <a:accent3>
        <a:srgbClr val="BBFFE3"/>
      </a:accent3>
      <a:accent4>
        <a:srgbClr val="38002F"/>
      </a:accent4>
      <a:accent5>
        <a:srgbClr val="FBCDFF"/>
      </a:accent5>
      <a:accent6>
        <a:srgbClr val="026D48"/>
      </a:accent6>
      <a:hlink>
        <a:srgbClr val="05CE74"/>
      </a:hlink>
      <a:folHlink>
        <a:srgbClr val="919191"/>
      </a:folHlink>
    </a:clrScheme>
    <a:fontScheme name="Aptos">
      <a:majorFont>
        <a:latin typeface="Aptos"/>
        <a:ea typeface=""/>
        <a:cs typeface=""/>
      </a:majorFont>
      <a:minorFont>
        <a:latin typeface="Aptos"/>
        <a:ea typeface=""/>
        <a:cs typeface=""/>
      </a:minorFont>
    </a:fontScheme>
    <a:fmtScheme name="Flat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>
            <a:shade val="65000"/>
          </a:schemeClr>
        </a:solidFill>
      </a:fillStyleLst>
      <a:lnStyleLst>
        <a:ln w="3175" cap="flat" cmpd="sng" algn="ctr">
          <a:solidFill>
            <a:schemeClr val="phClr">
              <a:shade val="65000"/>
            </a:schemeClr>
          </a:solidFill>
          <a:prstDash val="solid"/>
        </a:ln>
        <a:ln w="3175" cap="flat" cmpd="sng" algn="ctr">
          <a:solidFill>
            <a:schemeClr val="phClr"/>
          </a:solidFill>
          <a:prstDash val="solid"/>
        </a:ln>
        <a:ln w="0" cap="flat" cmpd="sng" algn="ctr">
          <a:noFill/>
        </a:ln>
      </a:lnStyleLst>
      <a:effectStyleLst>
        <a:effectStyle>
          <a:effectLst>
            <a:blur/>
          </a:effectLst>
        </a:effectStyle>
        <a:effectStyle>
          <a:effectLst>
            <a:blur/>
          </a:effectLst>
        </a:effectStyle>
        <a:effectStyle>
          <a:effectLst>
            <a:fillOverlay blend="darken">
              <a:solidFill>
                <a:schemeClr val="phClr">
                  <a:shade val="30000"/>
                </a:schemeClr>
              </a:solidFill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>
    <a:txDef>
      <a:spPr>
        <a:noFill/>
        <a:ln w="6350">
          <a:noFill/>
        </a:ln>
        <a:effectLst/>
      </a:spPr>
      <a:bodyPr wrap="square" lIns="0" tIns="0" rIns="0" bIns="0" rtlCol="0"/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a:style>
    </a:txDef>
  </a:objectDefaults>
  <a:extraClrSchemeLst/>
  <a:custClrLst>
    <a:custClr name="Graf 7">
      <a:srgbClr val="874584"/>
    </a:custClr>
    <a:custClr name="Graf 8">
      <a:srgbClr val="3E286B"/>
    </a:custClr>
    <a:custClr name="Graf 9">
      <a:srgbClr val="4F80FF"/>
    </a:custClr>
    <a:custClr name="Graf 10">
      <a:srgbClr val="CB00AB"/>
    </a:custClr>
    <a:custClr name="Graf 11">
      <a:srgbClr val="454AA6"/>
    </a:custClr>
    <a:custClr name="Graf 12">
      <a:srgbClr val="8096FE"/>
    </a:custClr>
  </a:custClrLst>
  <a:extLst>
    <a:ext uri="{05A4C25C-085E-4340-85A3-A5531E510DB2}">
      <thm15:themeFamily xmlns:thm15="http://schemas.microsoft.com/office/thememl/2012/main" name="2025_rapportmal" id="{08AB6859-5812-4823-B965-AC6D99381F97}" vid="{F4D2510B-BFDB-4C75-8459-32D35D1CB271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Egendefinert 1">
    <a:dk1>
      <a:srgbClr val="000000"/>
    </a:dk1>
    <a:lt1>
      <a:srgbClr val="FFFFFF"/>
    </a:lt1>
    <a:dk2>
      <a:srgbClr val="002721"/>
    </a:dk2>
    <a:lt2>
      <a:srgbClr val="E8FFF3"/>
    </a:lt2>
    <a:accent1>
      <a:srgbClr val="003C32"/>
    </a:accent1>
    <a:accent2>
      <a:srgbClr val="05CE74"/>
    </a:accent2>
    <a:accent3>
      <a:srgbClr val="BBFFE3"/>
    </a:accent3>
    <a:accent4>
      <a:srgbClr val="38002F"/>
    </a:accent4>
    <a:accent5>
      <a:srgbClr val="FBCDFF"/>
    </a:accent5>
    <a:accent6>
      <a:srgbClr val="026D48"/>
    </a:accent6>
    <a:hlink>
      <a:srgbClr val="05CE74"/>
    </a:hlink>
    <a:folHlink>
      <a:srgbClr val="919191"/>
    </a:folHlink>
  </a:clrScheme>
  <a:fontScheme name="Aptos">
    <a:majorFont>
      <a:latin typeface="Aptos"/>
      <a:ea typeface=""/>
      <a:cs typeface=""/>
    </a:majorFont>
    <a:minorFont>
      <a:latin typeface="Aptos"/>
      <a:ea typeface=""/>
      <a:cs typeface=""/>
    </a:minorFont>
  </a:fontScheme>
  <a:fmtScheme name="Flat">
    <a:fillStyleLst>
      <a:solidFill>
        <a:schemeClr val="phClr"/>
      </a:solidFill>
      <a:solidFill>
        <a:schemeClr val="phClr">
          <a:tint val="50000"/>
        </a:schemeClr>
      </a:solidFill>
      <a:solidFill>
        <a:schemeClr val="phClr">
          <a:shade val="65000"/>
        </a:schemeClr>
      </a:solidFill>
    </a:fillStyleLst>
    <a:lnStyleLst>
      <a:ln w="3175" cap="flat" cmpd="sng" algn="ctr">
        <a:solidFill>
          <a:schemeClr val="phClr">
            <a:shade val="65000"/>
          </a:schemeClr>
        </a:solidFill>
        <a:prstDash val="solid"/>
      </a:ln>
      <a:ln w="3175" cap="flat" cmpd="sng" algn="ctr">
        <a:solidFill>
          <a:schemeClr val="phClr"/>
        </a:solidFill>
        <a:prstDash val="solid"/>
      </a:ln>
      <a:ln w="0" cap="flat" cmpd="sng" algn="ctr">
        <a:noFill/>
      </a:ln>
    </a:lnStyleLst>
    <a:effectStyleLst>
      <a:effectStyle>
        <a:effectLst>
          <a:blur/>
        </a:effectLst>
      </a:effectStyle>
      <a:effectStyle>
        <a:effectLst>
          <a:blur/>
        </a:effectLst>
      </a:effectStyle>
      <a:effectStyle>
        <a:effectLst>
          <a:fillOverlay blend="darken">
            <a:solidFill>
              <a:schemeClr val="phClr">
                <a:shade val="30000"/>
              </a:schemeClr>
            </a:solidFill>
          </a:fillOverlay>
        </a:effectLst>
      </a:effectStyle>
    </a:effectStyleLst>
    <a:bgFillStyleLst>
      <a:solidFill>
        <a:schemeClr val="phClr"/>
      </a:solidFill>
      <a:solidFill>
        <a:schemeClr val="phClr"/>
      </a:solidFill>
      <a:solidFill>
        <a:schemeClr val="phClr"/>
      </a:soli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ders.Kringstad@statnett.no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1">
    <tabColor rgb="FFC00000"/>
  </sheetPr>
  <dimension ref="D5:I19"/>
  <sheetViews>
    <sheetView showGridLines="0" tabSelected="1" workbookViewId="0">
      <selection activeCell="H25" sqref="H25"/>
    </sheetView>
  </sheetViews>
  <sheetFormatPr baseColWidth="10" defaultColWidth="11.42578125" defaultRowHeight="18.75" x14ac:dyDescent="0.3"/>
  <cols>
    <col min="1" max="1" width="3.85546875" customWidth="1"/>
    <col min="2" max="2" width="6.7109375" customWidth="1"/>
    <col min="8" max="8" width="32.5703125" customWidth="1"/>
    <col min="9" max="9" width="106.7109375" style="38" customWidth="1"/>
  </cols>
  <sheetData>
    <row r="5" spans="4:9" ht="37.5" x14ac:dyDescent="0.3">
      <c r="I5" s="38" t="s">
        <v>61</v>
      </c>
    </row>
    <row r="7" spans="4:9" ht="56.25" x14ac:dyDescent="0.3">
      <c r="I7" s="38" t="s">
        <v>0</v>
      </c>
    </row>
    <row r="9" spans="4:9" x14ac:dyDescent="0.3">
      <c r="I9" s="38" t="s">
        <v>1</v>
      </c>
    </row>
    <row r="10" spans="4:9" x14ac:dyDescent="0.3">
      <c r="I10" s="39" t="s">
        <v>2</v>
      </c>
    </row>
    <row r="12" spans="4:9" x14ac:dyDescent="0.3">
      <c r="I12" s="38" t="s">
        <v>3</v>
      </c>
    </row>
    <row r="13" spans="4:9" x14ac:dyDescent="0.3">
      <c r="D13" s="37"/>
      <c r="I13" s="39" t="s">
        <v>4</v>
      </c>
    </row>
    <row r="14" spans="4:9" x14ac:dyDescent="0.3">
      <c r="I14" s="39" t="s">
        <v>115</v>
      </c>
    </row>
    <row r="15" spans="4:9" x14ac:dyDescent="0.3">
      <c r="I15" s="39" t="s">
        <v>116</v>
      </c>
    </row>
    <row r="16" spans="4:9" x14ac:dyDescent="0.3">
      <c r="I16" s="39" t="s">
        <v>5</v>
      </c>
    </row>
    <row r="17" spans="9:9" x14ac:dyDescent="0.3">
      <c r="I17" s="39" t="s">
        <v>6</v>
      </c>
    </row>
    <row r="18" spans="9:9" x14ac:dyDescent="0.3">
      <c r="I18" s="39" t="s">
        <v>7</v>
      </c>
    </row>
    <row r="19" spans="9:9" x14ac:dyDescent="0.3">
      <c r="I19" s="39" t="s">
        <v>114</v>
      </c>
    </row>
  </sheetData>
  <hyperlinks>
    <hyperlink ref="I10" r:id="rId1" xr:uid="{00000000-0004-0000-0000-000000000000}"/>
    <hyperlink ref="I13" location="'Brensels- og CO2-priser'!A1" display="Brensels- og CO2-priser" xr:uid="{00000000-0004-0000-0000-000002000000}"/>
    <hyperlink ref="I14" location="'Forbruk og produksjon Europa'!A1" display="Forbruk og produksjon, Europa" xr:uid="{00000000-0004-0000-0000-000003000000}"/>
    <hyperlink ref="I15" location="'Forbruk og produksjon Norden'!A1" display="Forbruk og produksjon, Norden" xr:uid="{00000000-0004-0000-0000-000004000000}"/>
    <hyperlink ref="I17" location="'Kraftpriser Europa'!A1" display="Kraftpriser, Europa" xr:uid="{70B1EC05-1F9F-46C2-B4E5-6CEA92A91A1B}"/>
    <hyperlink ref="I18" location="'Kraftpriser Norden'!A1" display="Kraftpriser, Norden" xr:uid="{E70CF0B8-7DE3-4D45-A126-CF342E4CE948}"/>
    <hyperlink ref="I16" location="'Norsk forbruk'!A1" display="Norsk forbruk, ulike scenario " xr:uid="{D5A10AE4-8A15-4F5B-8B88-535FEA13BBD0}"/>
    <hyperlink ref="I19" location="'Energibalanse Norge'!A1" display="Energibalanse, Norge" xr:uid="{1B21AC19-0707-4A7D-91EA-D3D614E4B409}"/>
  </hyperlinks>
  <pageMargins left="0.7" right="0.7" top="0.75" bottom="0.75" header="0.3" footer="0.3"/>
  <pageSetup paperSize="9" orientation="portrait" r:id="rId2"/>
  <headerFooter>
    <oddHeader>&amp;L&amp;"Calibri"&amp;10&amp;K000000Åpen informasjon / Public information&amp;1#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2">
    <tabColor theme="1" tint="0.499984740745262"/>
  </sheetPr>
  <dimension ref="A1:AI31"/>
  <sheetViews>
    <sheetView showGridLines="0" zoomScaleNormal="100" workbookViewId="0"/>
  </sheetViews>
  <sheetFormatPr baseColWidth="10" defaultColWidth="11.42578125" defaultRowHeight="15" x14ac:dyDescent="0.25"/>
  <cols>
    <col min="1" max="1" width="14" style="17" customWidth="1"/>
    <col min="2" max="2" width="11.42578125" style="17"/>
    <col min="3" max="3" width="15.140625" style="17" customWidth="1"/>
    <col min="4" max="6" width="11.42578125" style="17"/>
    <col min="7" max="7" width="12.7109375" style="17" customWidth="1"/>
    <col min="8" max="20" width="11.42578125" style="17"/>
    <col min="26" max="26" width="11.42578125" customWidth="1"/>
  </cols>
  <sheetData>
    <row r="1" spans="1:35" x14ac:dyDescent="0.25">
      <c r="A1" s="124"/>
      <c r="B1" s="124"/>
      <c r="C1" s="124"/>
      <c r="D1" s="124"/>
      <c r="E1" s="124"/>
      <c r="F1" s="124"/>
      <c r="G1" s="124"/>
      <c r="H1" s="124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</row>
    <row r="2" spans="1:35" ht="24" x14ac:dyDescent="0.4">
      <c r="A2" s="124"/>
      <c r="B2" s="1" t="s">
        <v>4</v>
      </c>
      <c r="C2" s="124"/>
      <c r="D2" s="124"/>
      <c r="E2" s="124"/>
      <c r="F2" s="124"/>
      <c r="G2" s="124"/>
      <c r="H2" s="124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</row>
    <row r="3" spans="1:35" ht="18.75" x14ac:dyDescent="0.3">
      <c r="A3" s="124"/>
      <c r="B3" s="2" t="s">
        <v>119</v>
      </c>
      <c r="C3" s="124"/>
      <c r="D3" s="124"/>
      <c r="E3" s="18"/>
      <c r="F3" s="124"/>
      <c r="G3" s="124"/>
      <c r="H3" s="124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</row>
    <row r="4" spans="1:35" x14ac:dyDescent="0.25">
      <c r="A4" s="124"/>
      <c r="B4" s="3"/>
      <c r="C4" s="124"/>
      <c r="D4" s="124"/>
      <c r="E4" s="124"/>
      <c r="F4" s="124"/>
      <c r="G4" s="124"/>
      <c r="H4" s="124"/>
      <c r="I4" s="125"/>
      <c r="J4" s="125" t="s">
        <v>8</v>
      </c>
      <c r="K4" s="125"/>
      <c r="L4" s="125"/>
      <c r="M4" s="125"/>
      <c r="N4" s="125"/>
      <c r="O4" s="125"/>
      <c r="P4" s="125"/>
      <c r="Q4" s="125"/>
      <c r="R4" s="125"/>
      <c r="S4" s="125"/>
      <c r="T4" s="125"/>
    </row>
    <row r="5" spans="1:35" x14ac:dyDescent="0.25">
      <c r="A5" s="124"/>
      <c r="B5" s="124"/>
      <c r="C5" s="124"/>
      <c r="D5" s="124"/>
      <c r="E5" s="124"/>
      <c r="F5" s="124"/>
      <c r="G5" s="124"/>
      <c r="H5" s="124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</row>
    <row r="6" spans="1:35" x14ac:dyDescent="0.25">
      <c r="A6" s="125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</row>
    <row r="7" spans="1:35" ht="15.75" thickBot="1" x14ac:dyDescent="0.3">
      <c r="A7" s="125"/>
      <c r="B7" s="125"/>
      <c r="C7" s="125"/>
      <c r="D7" s="69">
        <v>2025</v>
      </c>
      <c r="E7" s="69">
        <f>+E8</f>
        <v>2026</v>
      </c>
      <c r="F7" s="146">
        <f>+E8</f>
        <v>2026</v>
      </c>
      <c r="G7" s="146">
        <f>+E8</f>
        <v>2026</v>
      </c>
      <c r="H7" s="69">
        <f>+H8</f>
        <v>2027</v>
      </c>
      <c r="I7" s="146">
        <f>+H8</f>
        <v>2027</v>
      </c>
      <c r="J7" s="146">
        <f>+H8</f>
        <v>2027</v>
      </c>
      <c r="K7" s="69">
        <f>+K8</f>
        <v>2028</v>
      </c>
      <c r="L7" s="146">
        <f>+K8</f>
        <v>2028</v>
      </c>
      <c r="M7" s="146">
        <f>+K8</f>
        <v>2028</v>
      </c>
      <c r="N7" s="69">
        <f>+N8</f>
        <v>2029</v>
      </c>
      <c r="O7" s="146">
        <f>+N8</f>
        <v>2029</v>
      </c>
      <c r="P7" s="146">
        <f>+N8</f>
        <v>2029</v>
      </c>
      <c r="Q7" s="69">
        <f>+Q8</f>
        <v>2030</v>
      </c>
      <c r="R7" s="146">
        <f>+Q8</f>
        <v>2030</v>
      </c>
      <c r="S7" s="146">
        <f>+Q8</f>
        <v>2030</v>
      </c>
      <c r="T7" s="69">
        <f>+T8</f>
        <v>2031</v>
      </c>
      <c r="U7" s="146">
        <f>+T8</f>
        <v>2031</v>
      </c>
      <c r="V7" s="146">
        <f>+T8</f>
        <v>2031</v>
      </c>
      <c r="W7" s="69">
        <f>+W8</f>
        <v>2035</v>
      </c>
      <c r="X7" s="146">
        <f>+W8</f>
        <v>2035</v>
      </c>
      <c r="Y7" s="146">
        <f>+W8</f>
        <v>2035</v>
      </c>
      <c r="Z7" s="69">
        <f>+Z8</f>
        <v>2040</v>
      </c>
      <c r="AA7" s="146">
        <f>+Z8</f>
        <v>2040</v>
      </c>
      <c r="AB7" s="146">
        <f>+Z8</f>
        <v>2040</v>
      </c>
      <c r="AC7" s="69">
        <f>+AC8</f>
        <v>2050</v>
      </c>
      <c r="AD7" s="146">
        <f>+AC8</f>
        <v>2050</v>
      </c>
      <c r="AE7" s="146">
        <f>+AC8</f>
        <v>2050</v>
      </c>
      <c r="AF7" s="69">
        <f>+AF8</f>
        <v>2060</v>
      </c>
      <c r="AG7" s="146">
        <f>+AF8</f>
        <v>2060</v>
      </c>
      <c r="AH7" s="146">
        <f>+AF8</f>
        <v>2060</v>
      </c>
    </row>
    <row r="8" spans="1:35" ht="15.75" thickBot="1" x14ac:dyDescent="0.3">
      <c r="A8" s="125"/>
      <c r="B8" s="19"/>
      <c r="C8" s="20"/>
      <c r="D8" s="140">
        <v>2025</v>
      </c>
      <c r="E8" s="215">
        <v>2026</v>
      </c>
      <c r="F8" s="215"/>
      <c r="G8" s="215"/>
      <c r="H8" s="215">
        <v>2027</v>
      </c>
      <c r="I8" s="215"/>
      <c r="J8" s="215"/>
      <c r="K8" s="215">
        <v>2028</v>
      </c>
      <c r="L8" s="215"/>
      <c r="M8" s="215"/>
      <c r="N8" s="215">
        <v>2029</v>
      </c>
      <c r="O8" s="215"/>
      <c r="P8" s="215"/>
      <c r="Q8" s="215">
        <v>2030</v>
      </c>
      <c r="R8" s="215"/>
      <c r="S8" s="215"/>
      <c r="T8" s="215">
        <v>2031</v>
      </c>
      <c r="U8" s="215"/>
      <c r="V8" s="215"/>
      <c r="W8" s="144">
        <v>2035</v>
      </c>
      <c r="X8" s="132">
        <v>2035</v>
      </c>
      <c r="Y8" s="144">
        <v>2035</v>
      </c>
      <c r="Z8" s="215">
        <v>2040</v>
      </c>
      <c r="AA8" s="215"/>
      <c r="AB8" s="215"/>
      <c r="AC8" s="215">
        <v>2050</v>
      </c>
      <c r="AD8" s="215"/>
      <c r="AE8" s="215"/>
      <c r="AF8" s="215">
        <v>2060</v>
      </c>
      <c r="AG8" s="215"/>
      <c r="AH8" s="216"/>
      <c r="AI8" s="141"/>
    </row>
    <row r="9" spans="1:35" ht="15.75" thickBot="1" x14ac:dyDescent="0.3">
      <c r="A9" s="125"/>
      <c r="B9" s="21"/>
      <c r="C9" s="22"/>
      <c r="D9" s="137" t="s">
        <v>9</v>
      </c>
      <c r="E9" s="25" t="s">
        <v>10</v>
      </c>
      <c r="F9" s="24" t="s">
        <v>11</v>
      </c>
      <c r="G9" s="26" t="s">
        <v>12</v>
      </c>
      <c r="H9" s="23" t="s">
        <v>10</v>
      </c>
      <c r="I9" s="134" t="s">
        <v>11</v>
      </c>
      <c r="J9" s="25" t="s">
        <v>12</v>
      </c>
      <c r="K9" s="133" t="s">
        <v>10</v>
      </c>
      <c r="L9" s="136" t="s">
        <v>11</v>
      </c>
      <c r="M9" s="107" t="s">
        <v>12</v>
      </c>
      <c r="N9" s="25" t="s">
        <v>10</v>
      </c>
      <c r="O9" s="134" t="s">
        <v>11</v>
      </c>
      <c r="P9" s="26" t="s">
        <v>12</v>
      </c>
      <c r="Q9" s="23" t="s">
        <v>10</v>
      </c>
      <c r="R9" s="24" t="s">
        <v>11</v>
      </c>
      <c r="S9" s="26" t="s">
        <v>12</v>
      </c>
      <c r="T9" s="23" t="s">
        <v>10</v>
      </c>
      <c r="U9" s="24" t="s">
        <v>11</v>
      </c>
      <c r="V9" s="26" t="s">
        <v>12</v>
      </c>
      <c r="W9" s="23" t="s">
        <v>10</v>
      </c>
      <c r="X9" s="24" t="s">
        <v>11</v>
      </c>
      <c r="Y9" s="26" t="s">
        <v>12</v>
      </c>
      <c r="Z9" s="23" t="s">
        <v>10</v>
      </c>
      <c r="AA9" s="24" t="s">
        <v>11</v>
      </c>
      <c r="AB9" s="26" t="s">
        <v>12</v>
      </c>
      <c r="AC9" s="23" t="s">
        <v>10</v>
      </c>
      <c r="AD9" s="24" t="s">
        <v>11</v>
      </c>
      <c r="AE9" s="26" t="s">
        <v>12</v>
      </c>
      <c r="AF9" s="23" t="s">
        <v>10</v>
      </c>
      <c r="AG9" s="24" t="s">
        <v>11</v>
      </c>
      <c r="AH9" s="26" t="s">
        <v>12</v>
      </c>
    </row>
    <row r="10" spans="1:35" x14ac:dyDescent="0.25">
      <c r="A10" s="69" t="s">
        <v>13</v>
      </c>
      <c r="B10" s="211" t="s">
        <v>63</v>
      </c>
      <c r="C10" s="20" t="s">
        <v>64</v>
      </c>
      <c r="D10" s="138">
        <v>36</v>
      </c>
      <c r="E10" s="27">
        <v>56</v>
      </c>
      <c r="F10" s="113">
        <v>56</v>
      </c>
      <c r="G10" s="29">
        <v>56</v>
      </c>
      <c r="H10" s="27">
        <v>30</v>
      </c>
      <c r="I10" s="135">
        <v>51</v>
      </c>
      <c r="J10" s="27">
        <v>63</v>
      </c>
      <c r="K10" s="33">
        <v>25</v>
      </c>
      <c r="L10" s="135">
        <v>32</v>
      </c>
      <c r="M10" s="29">
        <v>42</v>
      </c>
      <c r="N10" s="27">
        <v>23</v>
      </c>
      <c r="O10" s="135">
        <v>26</v>
      </c>
      <c r="P10" s="27">
        <v>38</v>
      </c>
      <c r="Q10" s="30">
        <v>20</v>
      </c>
      <c r="R10" s="31">
        <v>25</v>
      </c>
      <c r="S10" s="32">
        <v>36</v>
      </c>
      <c r="T10" s="115">
        <v>19</v>
      </c>
      <c r="U10" s="116">
        <v>25</v>
      </c>
      <c r="V10" s="117">
        <v>35</v>
      </c>
      <c r="W10" s="115">
        <v>15</v>
      </c>
      <c r="X10" s="116">
        <v>25</v>
      </c>
      <c r="Y10" s="117">
        <v>35</v>
      </c>
      <c r="Z10" s="118">
        <v>15</v>
      </c>
      <c r="AA10" s="113">
        <v>25</v>
      </c>
      <c r="AB10" s="113">
        <v>35</v>
      </c>
      <c r="AC10" s="115">
        <v>15</v>
      </c>
      <c r="AD10" s="116">
        <v>25</v>
      </c>
      <c r="AE10" s="117">
        <v>35</v>
      </c>
      <c r="AF10" s="115">
        <v>15</v>
      </c>
      <c r="AG10" s="116">
        <v>25</v>
      </c>
      <c r="AH10" s="117">
        <v>35</v>
      </c>
    </row>
    <row r="11" spans="1:35" x14ac:dyDescent="0.25">
      <c r="A11" s="69" t="s">
        <v>79</v>
      </c>
      <c r="B11" s="212"/>
      <c r="C11" s="20" t="s">
        <v>65</v>
      </c>
      <c r="D11" s="138">
        <v>100</v>
      </c>
      <c r="E11" s="27">
        <v>120</v>
      </c>
      <c r="F11" s="113">
        <v>120</v>
      </c>
      <c r="G11" s="29">
        <v>120</v>
      </c>
      <c r="H11" s="27">
        <v>110</v>
      </c>
      <c r="I11" s="135">
        <v>120</v>
      </c>
      <c r="J11" s="27">
        <v>130</v>
      </c>
      <c r="K11" s="33">
        <v>100</v>
      </c>
      <c r="L11" s="135">
        <v>115</v>
      </c>
      <c r="M11" s="29">
        <v>130</v>
      </c>
      <c r="N11" s="27">
        <v>90</v>
      </c>
      <c r="O11" s="135">
        <v>110</v>
      </c>
      <c r="P11" s="27">
        <v>130</v>
      </c>
      <c r="Q11" s="33">
        <v>85</v>
      </c>
      <c r="R11" s="28">
        <v>105</v>
      </c>
      <c r="S11" s="29">
        <v>130</v>
      </c>
      <c r="T11" s="119">
        <v>83</v>
      </c>
      <c r="U11" s="113">
        <v>102</v>
      </c>
      <c r="V11" s="120">
        <v>126</v>
      </c>
      <c r="W11" s="119">
        <v>75</v>
      </c>
      <c r="X11" s="113">
        <v>92</v>
      </c>
      <c r="Y11" s="120">
        <v>110</v>
      </c>
      <c r="Z11" s="118">
        <v>75</v>
      </c>
      <c r="AA11" s="113">
        <v>92</v>
      </c>
      <c r="AB11" s="113">
        <v>110</v>
      </c>
      <c r="AC11" s="119">
        <v>75</v>
      </c>
      <c r="AD11" s="113">
        <v>92</v>
      </c>
      <c r="AE11" s="120">
        <v>110</v>
      </c>
      <c r="AF11" s="119">
        <v>75</v>
      </c>
      <c r="AG11" s="113">
        <v>92</v>
      </c>
      <c r="AH11" s="120">
        <v>110</v>
      </c>
    </row>
    <row r="12" spans="1:35" x14ac:dyDescent="0.25">
      <c r="A12" s="69" t="s">
        <v>80</v>
      </c>
      <c r="B12" s="212"/>
      <c r="C12" s="20" t="s">
        <v>66</v>
      </c>
      <c r="D12" s="138">
        <v>76</v>
      </c>
      <c r="E12" s="27">
        <v>75</v>
      </c>
      <c r="F12" s="113">
        <v>75</v>
      </c>
      <c r="G12" s="29">
        <v>75</v>
      </c>
      <c r="H12" s="27">
        <v>75</v>
      </c>
      <c r="I12" s="135">
        <v>80</v>
      </c>
      <c r="J12" s="27">
        <v>95</v>
      </c>
      <c r="K12" s="33">
        <v>75</v>
      </c>
      <c r="L12" s="135">
        <v>85</v>
      </c>
      <c r="M12" s="29">
        <v>105</v>
      </c>
      <c r="N12" s="27">
        <v>75</v>
      </c>
      <c r="O12" s="135">
        <v>90</v>
      </c>
      <c r="P12" s="27">
        <v>115</v>
      </c>
      <c r="Q12" s="33">
        <v>75</v>
      </c>
      <c r="R12" s="28">
        <v>95</v>
      </c>
      <c r="S12" s="29">
        <v>125</v>
      </c>
      <c r="T12" s="119">
        <v>75</v>
      </c>
      <c r="U12" s="113">
        <v>100</v>
      </c>
      <c r="V12" s="120">
        <v>130</v>
      </c>
      <c r="W12" s="119">
        <v>75</v>
      </c>
      <c r="X12" s="113">
        <v>110</v>
      </c>
      <c r="Y12" s="120">
        <v>150</v>
      </c>
      <c r="Z12" s="118">
        <v>75</v>
      </c>
      <c r="AA12" s="113">
        <v>110</v>
      </c>
      <c r="AB12" s="113">
        <v>180</v>
      </c>
      <c r="AC12" s="119">
        <v>75</v>
      </c>
      <c r="AD12" s="113">
        <v>110</v>
      </c>
      <c r="AE12" s="120">
        <v>200</v>
      </c>
      <c r="AF12" s="119">
        <v>75</v>
      </c>
      <c r="AG12" s="113">
        <v>110</v>
      </c>
      <c r="AH12" s="120">
        <v>200</v>
      </c>
    </row>
    <row r="13" spans="1:35" ht="15.75" thickBot="1" x14ac:dyDescent="0.3">
      <c r="A13" s="69" t="s">
        <v>80</v>
      </c>
      <c r="B13" s="213"/>
      <c r="C13" s="22" t="s">
        <v>67</v>
      </c>
      <c r="D13" s="139">
        <v>82</v>
      </c>
      <c r="E13" s="25">
        <v>90</v>
      </c>
      <c r="F13" s="114">
        <v>90</v>
      </c>
      <c r="G13" s="26">
        <v>90</v>
      </c>
      <c r="H13" s="25">
        <v>75</v>
      </c>
      <c r="I13" s="134">
        <v>95</v>
      </c>
      <c r="J13" s="25">
        <v>100</v>
      </c>
      <c r="K13" s="23">
        <v>75</v>
      </c>
      <c r="L13" s="134">
        <v>95</v>
      </c>
      <c r="M13" s="26">
        <v>110</v>
      </c>
      <c r="N13" s="25">
        <v>75</v>
      </c>
      <c r="O13" s="134">
        <v>90</v>
      </c>
      <c r="P13" s="25">
        <v>115</v>
      </c>
      <c r="Q13" s="34">
        <v>75</v>
      </c>
      <c r="R13" s="24">
        <v>95</v>
      </c>
      <c r="S13" s="35">
        <v>125</v>
      </c>
      <c r="T13" s="121">
        <v>75</v>
      </c>
      <c r="U13" s="114">
        <v>100</v>
      </c>
      <c r="V13" s="122">
        <v>130</v>
      </c>
      <c r="W13" s="121">
        <v>75</v>
      </c>
      <c r="X13" s="114">
        <v>110</v>
      </c>
      <c r="Y13" s="122">
        <v>150</v>
      </c>
      <c r="Z13" s="123">
        <v>75</v>
      </c>
      <c r="AA13" s="114">
        <v>110</v>
      </c>
      <c r="AB13" s="114">
        <v>180</v>
      </c>
      <c r="AC13" s="121">
        <v>75</v>
      </c>
      <c r="AD13" s="114">
        <v>110</v>
      </c>
      <c r="AE13" s="122">
        <v>200</v>
      </c>
      <c r="AF13" s="121">
        <v>75</v>
      </c>
      <c r="AG13" s="114">
        <v>110</v>
      </c>
      <c r="AH13" s="122">
        <v>200</v>
      </c>
    </row>
    <row r="14" spans="1:35" x14ac:dyDescent="0.25">
      <c r="A14" s="125"/>
      <c r="B14" s="36"/>
      <c r="C14" s="43" t="s">
        <v>77</v>
      </c>
      <c r="D14" s="44"/>
      <c r="E14" s="44"/>
      <c r="F14" s="126"/>
      <c r="G14" s="126"/>
      <c r="H14" s="126" t="s">
        <v>8</v>
      </c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5"/>
      <c r="T14" s="125"/>
    </row>
    <row r="15" spans="1:35" ht="14.65" customHeight="1" x14ac:dyDescent="0.25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</row>
    <row r="16" spans="1:35" x14ac:dyDescent="0.25">
      <c r="A16" s="125"/>
      <c r="B16" s="125"/>
      <c r="C16" s="125"/>
      <c r="D16"/>
      <c r="E16" s="125"/>
      <c r="F16" s="125"/>
      <c r="G16"/>
      <c r="H16"/>
      <c r="I16"/>
      <c r="J16"/>
      <c r="K16" s="125"/>
      <c r="L16" s="125"/>
      <c r="M16" s="125"/>
      <c r="N16" s="125"/>
      <c r="O16" s="125"/>
      <c r="P16" s="125"/>
      <c r="Q16" s="125"/>
      <c r="R16" s="125"/>
      <c r="S16" s="125"/>
      <c r="T16" s="125"/>
    </row>
    <row r="17" spans="2:27" x14ac:dyDescent="0.25">
      <c r="B17" s="125"/>
      <c r="C17" s="125"/>
      <c r="D17" s="91"/>
      <c r="E17" s="96"/>
      <c r="F17" s="96"/>
      <c r="G17" s="91"/>
      <c r="H17" s="91"/>
      <c r="I17" s="91"/>
      <c r="J17" s="91"/>
      <c r="K17" s="96"/>
      <c r="L17" s="125"/>
      <c r="M17" s="125"/>
      <c r="N17" s="125"/>
      <c r="O17" s="125"/>
      <c r="P17" s="125"/>
      <c r="Q17" s="125"/>
      <c r="R17" s="125"/>
      <c r="S17" s="125"/>
      <c r="T17" s="125"/>
    </row>
    <row r="18" spans="2:27" x14ac:dyDescent="0.25">
      <c r="B18" s="125"/>
      <c r="C18" s="125"/>
      <c r="D18" s="91"/>
      <c r="E18" s="131" t="s">
        <v>14</v>
      </c>
      <c r="F18" s="198" t="s">
        <v>14</v>
      </c>
      <c r="G18" s="91"/>
      <c r="H18" s="91"/>
      <c r="I18" s="91"/>
      <c r="J18" s="91"/>
      <c r="K18" s="96"/>
      <c r="L18" s="125"/>
      <c r="M18" s="125"/>
      <c r="N18" s="125"/>
      <c r="O18" s="125"/>
      <c r="P18" s="125"/>
      <c r="Q18" s="125"/>
      <c r="R18" s="125"/>
      <c r="S18" s="125"/>
      <c r="T18" s="125"/>
    </row>
    <row r="19" spans="2:27" x14ac:dyDescent="0.25">
      <c r="B19" s="125"/>
      <c r="C19" s="125"/>
      <c r="D19" s="96"/>
      <c r="E19" s="145" t="str">
        <f>INDEX($A$10:$A$13,MATCH($B$22,$C$10:$C$13,0))</f>
        <v>€/t</v>
      </c>
      <c r="F19" s="84"/>
      <c r="G19" s="84">
        <v>2025</v>
      </c>
      <c r="H19" s="84">
        <v>2026</v>
      </c>
      <c r="I19" s="84">
        <v>2027</v>
      </c>
      <c r="J19" s="84">
        <v>2028</v>
      </c>
      <c r="K19" s="84">
        <v>2029</v>
      </c>
      <c r="L19" s="84">
        <v>2030</v>
      </c>
      <c r="M19" s="84">
        <v>2031</v>
      </c>
      <c r="N19" s="84">
        <v>2035</v>
      </c>
      <c r="O19" s="84">
        <v>2040</v>
      </c>
      <c r="P19" s="84">
        <v>2050</v>
      </c>
      <c r="Q19" s="84">
        <v>2060</v>
      </c>
      <c r="R19" s="96"/>
      <c r="S19" s="125"/>
      <c r="T19" s="125"/>
      <c r="U19" s="125"/>
      <c r="V19" s="125"/>
      <c r="W19" s="125"/>
      <c r="X19" s="125"/>
      <c r="Y19" s="125"/>
      <c r="Z19" s="125"/>
      <c r="AA19" s="125"/>
    </row>
    <row r="20" spans="2:27" x14ac:dyDescent="0.25">
      <c r="B20" s="125"/>
      <c r="C20" s="125"/>
      <c r="D20" s="96"/>
      <c r="E20" s="84"/>
      <c r="F20" s="84" t="s">
        <v>9</v>
      </c>
      <c r="G20" s="40" cm="1">
        <f t="array" ref="G20">INDEX($D$10:$AE$13,MATCH($B$22,$C$10:$C$13,0),MATCH(G$19&amp;$F20,$D$8:$AG$8&amp;$D$9:$AE$9,0))</f>
        <v>82</v>
      </c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6"/>
      <c r="S20" s="125"/>
      <c r="T20" s="125"/>
      <c r="U20" s="125"/>
      <c r="V20" s="125"/>
      <c r="W20" s="125"/>
      <c r="X20" s="125"/>
      <c r="Y20" s="125"/>
      <c r="Z20" s="125"/>
      <c r="AA20" s="125"/>
    </row>
    <row r="21" spans="2:27" ht="15.75" x14ac:dyDescent="0.25">
      <c r="B21" s="208" t="s">
        <v>15</v>
      </c>
      <c r="C21" s="208"/>
      <c r="D21" s="96"/>
      <c r="E21" s="84" t="s">
        <v>78</v>
      </c>
      <c r="F21" s="84" t="s">
        <v>12</v>
      </c>
      <c r="G21" s="91"/>
      <c r="H21" s="91" cm="1">
        <f t="array" ref="H21">INDEX($D$10:$AH$13,MATCH($B$22,$C$10:$C$13,0),MATCH(H$19&amp;$F21,$D$7:$AH$7&amp;$D$9:$AH$9,0))</f>
        <v>90</v>
      </c>
      <c r="I21" s="91" cm="1">
        <f t="array" ref="I21">INDEX($D$10:$AH$13,MATCH($B$22,$C$10:$C$13,0),MATCH(I$19&amp;$F21,$D$7:$AH$7&amp;$D$9:$AH$9,0))</f>
        <v>100</v>
      </c>
      <c r="J21" s="91" cm="1">
        <f t="array" ref="J21">INDEX($D$10:$AH$13,MATCH($B$22,$C$10:$C$13,0),MATCH(J$19&amp;$F21,$D$7:$AH$7&amp;$D$9:$AH$9,0))</f>
        <v>110</v>
      </c>
      <c r="K21" s="91" cm="1">
        <f t="array" ref="K21">INDEX($D$10:$AH$13,MATCH($B$22,$C$10:$C$13,0),MATCH(K$19&amp;$F21,$D$7:$AH$7&amp;$D$9:$AH$9,0))</f>
        <v>115</v>
      </c>
      <c r="L21" s="91" cm="1">
        <f t="array" ref="L21">INDEX($D$10:$AH$13,MATCH($B$22,$C$10:$C$13,0),MATCH(L$19&amp;$F21,$D$7:$AH$7&amp;$D$9:$AH$9,0))</f>
        <v>125</v>
      </c>
      <c r="M21" s="91" cm="1">
        <f t="array" ref="M21">INDEX($D$10:$AH$13,MATCH($B$22,$C$10:$C$13,0),MATCH(M$19&amp;$F21,$D$7:$AH$7&amp;$D$9:$AH$9,0))</f>
        <v>130</v>
      </c>
      <c r="N21" s="91" cm="1">
        <f t="array" ref="N21">INDEX($D$10:$AH$13,MATCH($B$22,$C$10:$C$13,0),MATCH(N$19&amp;$F21,$D$7:$AH$7&amp;$D$9:$AH$9,0))</f>
        <v>150</v>
      </c>
      <c r="O21" s="91" cm="1">
        <f t="array" ref="O21">INDEX($D$10:$AH$13,MATCH($B$22,$C$10:$C$13,0),MATCH(O$19&amp;$F21,$D$7:$AH$7&amp;$D$9:$AH$9,0))</f>
        <v>180</v>
      </c>
      <c r="P21" s="91" cm="1">
        <f t="array" ref="P21">INDEX($D$10:$AH$13,MATCH($B$22,$C$10:$C$13,0),MATCH(P$19&amp;$F21,$D$7:$AH$7&amp;$D$9:$AH$9,0))</f>
        <v>200</v>
      </c>
      <c r="Q21" s="91" cm="1">
        <f t="array" ref="Q21">INDEX($D$10:$AH$13,MATCH($B$22,$C$10:$C$13,0),MATCH(Q$19&amp;$F21,$D$7:$AH$7&amp;$D$9:$AH$9,0))</f>
        <v>200</v>
      </c>
      <c r="R21" s="96"/>
      <c r="S21" s="125"/>
      <c r="T21" s="125"/>
      <c r="U21" s="125"/>
      <c r="V21" s="125"/>
      <c r="W21" s="125"/>
      <c r="X21" s="125"/>
      <c r="Y21" s="125"/>
      <c r="Z21" s="125"/>
      <c r="AA21" s="125"/>
    </row>
    <row r="22" spans="2:27" x14ac:dyDescent="0.25">
      <c r="B22" s="214" t="s">
        <v>67</v>
      </c>
      <c r="C22" s="214"/>
      <c r="D22" s="96"/>
      <c r="E22" s="84" t="s">
        <v>78</v>
      </c>
      <c r="F22" s="84" t="s">
        <v>11</v>
      </c>
      <c r="G22" s="91"/>
      <c r="H22" s="91" cm="1">
        <f t="array" ref="H22">INDEX($D$10:$AH$13,MATCH($B$22,$C$10:$C$13,0),MATCH(H$19&amp;$F22,$D$7:$AH$7&amp;$D$9:$AH$9,0))</f>
        <v>90</v>
      </c>
      <c r="I22" s="91" cm="1">
        <f t="array" ref="I22">INDEX($D$10:$AH$13,MATCH($B$22,$C$10:$C$13,0),MATCH(I$19&amp;$F22,$D$7:$AH$7&amp;$D$9:$AH$9,0))</f>
        <v>95</v>
      </c>
      <c r="J22" s="91" cm="1">
        <f t="array" ref="J22">INDEX($D$10:$AH$13,MATCH($B$22,$C$10:$C$13,0),MATCH(J$19&amp;$F22,$D$7:$AH$7&amp;$D$9:$AH$9,0))</f>
        <v>95</v>
      </c>
      <c r="K22" s="91" cm="1">
        <f t="array" ref="K22">INDEX($D$10:$AH$13,MATCH($B$22,$C$10:$C$13,0),MATCH(K$19&amp;$F22,$D$7:$AH$7&amp;$D$9:$AH$9,0))</f>
        <v>90</v>
      </c>
      <c r="L22" s="91" cm="1">
        <f t="array" ref="L22">INDEX($D$10:$AH$13,MATCH($B$22,$C$10:$C$13,0),MATCH(L$19&amp;$F22,$D$7:$AH$7&amp;$D$9:$AH$9,0))</f>
        <v>95</v>
      </c>
      <c r="M22" s="91" cm="1">
        <f t="array" ref="M22">INDEX($D$10:$AH$13,MATCH($B$22,$C$10:$C$13,0),MATCH(M$19&amp;$F22,$D$7:$AH$7&amp;$D$9:$AH$9,0))</f>
        <v>100</v>
      </c>
      <c r="N22" s="91" cm="1">
        <f t="array" ref="N22">INDEX($D$10:$AH$13,MATCH($B$22,$C$10:$C$13,0),MATCH(N$19&amp;$F22,$D$7:$AH$7&amp;$D$9:$AH$9,0))</f>
        <v>110</v>
      </c>
      <c r="O22" s="91" cm="1">
        <f t="array" ref="O22">INDEX($D$10:$AH$13,MATCH($B$22,$C$10:$C$13,0),MATCH(O$19&amp;$F22,$D$7:$AH$7&amp;$D$9:$AH$9,0))</f>
        <v>110</v>
      </c>
      <c r="P22" s="91" cm="1">
        <f t="array" ref="P22">INDEX($D$10:$AH$13,MATCH($B$22,$C$10:$C$13,0),MATCH(P$19&amp;$F22,$D$7:$AH$7&amp;$D$9:$AH$9,0))</f>
        <v>110</v>
      </c>
      <c r="Q22" s="91" cm="1">
        <f t="array" ref="Q22">INDEX($D$10:$AH$13,MATCH($B$22,$C$10:$C$13,0),MATCH(Q$19&amp;$F22,$D$7:$AH$7&amp;$D$9:$AH$9,0))</f>
        <v>110</v>
      </c>
      <c r="R22" s="96"/>
      <c r="S22" s="125"/>
      <c r="T22" s="125"/>
      <c r="U22" s="125"/>
      <c r="V22" s="125"/>
      <c r="W22" s="125"/>
      <c r="X22" s="125"/>
      <c r="Y22" s="125"/>
      <c r="Z22" s="125"/>
      <c r="AA22" s="125"/>
    </row>
    <row r="23" spans="2:27" x14ac:dyDescent="0.25">
      <c r="B23" s="214"/>
      <c r="C23" s="214"/>
      <c r="D23" s="96"/>
      <c r="E23" s="84" t="s">
        <v>78</v>
      </c>
      <c r="F23" s="84" t="s">
        <v>10</v>
      </c>
      <c r="G23" s="91"/>
      <c r="H23" s="91" cm="1">
        <f t="array" ref="H23">INDEX($D$10:$AH$13,MATCH($B$22,$C$10:$C$13,0),MATCH(H$19&amp;$F23,$D$7:$AH$7&amp;$D$9:$AH$9,0))</f>
        <v>90</v>
      </c>
      <c r="I23" s="91" cm="1">
        <f t="array" ref="I23">INDEX($D$10:$AH$13,MATCH($B$22,$C$10:$C$13,0),MATCH(I$19&amp;$F23,$D$7:$AH$7&amp;$D$9:$AH$9,0))</f>
        <v>75</v>
      </c>
      <c r="J23" s="91" cm="1">
        <f t="array" ref="J23">INDEX($D$10:$AH$13,MATCH($B$22,$C$10:$C$13,0),MATCH(J$19&amp;$F23,$D$7:$AH$7&amp;$D$9:$AH$9,0))</f>
        <v>75</v>
      </c>
      <c r="K23" s="91" cm="1">
        <f t="array" ref="K23">INDEX($D$10:$AH$13,MATCH($B$22,$C$10:$C$13,0),MATCH(K$19&amp;$F23,$D$7:$AH$7&amp;$D$9:$AH$9,0))</f>
        <v>75</v>
      </c>
      <c r="L23" s="91" cm="1">
        <f t="array" ref="L23">INDEX($D$10:$AH$13,MATCH($B$22,$C$10:$C$13,0),MATCH(L$19&amp;$F23,$D$7:$AH$7&amp;$D$9:$AH$9,0))</f>
        <v>75</v>
      </c>
      <c r="M23" s="91" cm="1">
        <f t="array" ref="M23">INDEX($D$10:$AH$13,MATCH($B$22,$C$10:$C$13,0),MATCH(M$19&amp;$F23,$D$7:$AH$7&amp;$D$9:$AH$9,0))</f>
        <v>75</v>
      </c>
      <c r="N23" s="91" cm="1">
        <f t="array" ref="N23">INDEX($D$10:$AH$13,MATCH($B$22,$C$10:$C$13,0),MATCH(N$19&amp;$F23,$D$7:$AH$7&amp;$D$9:$AH$9,0))</f>
        <v>75</v>
      </c>
      <c r="O23" s="91" cm="1">
        <f t="array" ref="O23">INDEX($D$10:$AH$13,MATCH($B$22,$C$10:$C$13,0),MATCH(O$19&amp;$F23,$D$7:$AH$7&amp;$D$9:$AH$9,0))</f>
        <v>75</v>
      </c>
      <c r="P23" s="91" cm="1">
        <f t="array" ref="P23">INDEX($D$10:$AH$13,MATCH($B$22,$C$10:$C$13,0),MATCH(P$19&amp;$F23,$D$7:$AH$7&amp;$D$9:$AH$9,0))</f>
        <v>75</v>
      </c>
      <c r="Q23" s="91" cm="1">
        <f t="array" ref="Q23">INDEX($D$10:$AH$13,MATCH($B$22,$C$10:$C$13,0),MATCH(Q$19&amp;$F23,$D$7:$AH$7&amp;$D$9:$AH$9,0))</f>
        <v>75</v>
      </c>
      <c r="R23" s="96"/>
      <c r="S23" s="125"/>
      <c r="T23" s="125"/>
      <c r="U23" s="125"/>
      <c r="V23" s="125"/>
      <c r="W23" s="125"/>
      <c r="X23" s="125"/>
      <c r="Y23" s="125"/>
      <c r="Z23" s="125"/>
      <c r="AA23" s="125"/>
    </row>
    <row r="24" spans="2:27" x14ac:dyDescent="0.25">
      <c r="B24" s="125"/>
      <c r="C24" s="125"/>
      <c r="D24" s="96"/>
      <c r="E24" s="84"/>
      <c r="F24" s="84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6"/>
      <c r="S24" s="125"/>
      <c r="T24" s="125"/>
      <c r="U24" s="125"/>
      <c r="V24" s="125"/>
      <c r="W24" s="125"/>
      <c r="X24" s="125"/>
      <c r="Y24" s="125"/>
      <c r="Z24" s="125"/>
      <c r="AA24" s="125"/>
    </row>
    <row r="25" spans="2:27" x14ac:dyDescent="0.25">
      <c r="B25" s="125"/>
      <c r="C25" s="125"/>
      <c r="D25" s="96"/>
      <c r="E25" s="96"/>
      <c r="F25" s="96"/>
      <c r="G25" s="96"/>
      <c r="H25" s="96"/>
      <c r="I25" s="96"/>
      <c r="J25" s="96"/>
      <c r="K25" s="96"/>
      <c r="L25" s="125"/>
      <c r="M25" s="125"/>
      <c r="N25" s="125"/>
      <c r="O25" s="125"/>
      <c r="P25" s="125"/>
      <c r="Q25" s="125"/>
      <c r="R25" s="125"/>
      <c r="S25" s="125"/>
      <c r="T25" s="125"/>
    </row>
    <row r="31" spans="2:27" x14ac:dyDescent="0.25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</row>
  </sheetData>
  <mergeCells count="12">
    <mergeCell ref="B10:B13"/>
    <mergeCell ref="B21:C21"/>
    <mergeCell ref="B22:C23"/>
    <mergeCell ref="AF8:AH8"/>
    <mergeCell ref="T8:V8"/>
    <mergeCell ref="Z8:AB8"/>
    <mergeCell ref="AC8:AE8"/>
    <mergeCell ref="E8:G8"/>
    <mergeCell ref="H8:J8"/>
    <mergeCell ref="K8:M8"/>
    <mergeCell ref="N8:P8"/>
    <mergeCell ref="Q8:S8"/>
  </mergeCells>
  <phoneticPr fontId="36" type="noConversion"/>
  <dataValidations count="1">
    <dataValidation type="list" allowBlank="1" showInputMessage="1" showErrorMessage="1" sqref="B22:C23" xr:uid="{6EE66568-EF2C-4072-9A0D-BB984420B3DC}">
      <formula1>$C$10:$C$13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&amp;L&amp;"Calibri"&amp;10&amp;K000000Åpen informasjon / Public information&amp;1#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0F187-5FE4-4AE6-99AC-DBFACD3082D3}">
  <sheetPr>
    <tabColor theme="8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4814F-DD57-4102-B1D7-9C1C1A559FF7}">
  <sheetPr>
    <tabColor theme="8"/>
  </sheetPr>
  <dimension ref="A1:AD106"/>
  <sheetViews>
    <sheetView showGridLines="0" zoomScaleNormal="100" workbookViewId="0">
      <selection activeCell="D8" sqref="D8"/>
    </sheetView>
  </sheetViews>
  <sheetFormatPr baseColWidth="10" defaultColWidth="11.42578125" defaultRowHeight="14.25" customHeight="1" x14ac:dyDescent="0.25"/>
  <cols>
    <col min="2" max="2" width="21.5703125" style="9" customWidth="1"/>
    <col min="3" max="3" width="38.7109375" customWidth="1"/>
    <col min="4" max="9" width="9" customWidth="1"/>
    <col min="10" max="10" width="8.28515625" customWidth="1"/>
    <col min="11" max="13" width="7.5703125" customWidth="1"/>
    <col min="15" max="15" width="14.42578125" style="62" customWidth="1"/>
    <col min="16" max="16" width="10.140625" style="62" customWidth="1"/>
    <col min="17" max="17" width="16.42578125" customWidth="1"/>
    <col min="18" max="18" width="32" customWidth="1"/>
    <col min="19" max="19" width="11.85546875" customWidth="1"/>
  </cols>
  <sheetData>
    <row r="1" spans="1:30" ht="15" x14ac:dyDescent="0.25">
      <c r="A1" s="58"/>
      <c r="B1" s="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125"/>
      <c r="P1"/>
    </row>
    <row r="2" spans="1:30" ht="23.25" x14ac:dyDescent="0.35">
      <c r="A2" s="58"/>
      <c r="B2" s="4" t="s">
        <v>16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125"/>
      <c r="P2" s="108"/>
      <c r="Q2" s="142" t="s">
        <v>69</v>
      </c>
      <c r="Z2" s="108"/>
    </row>
    <row r="3" spans="1:30" ht="18.75" x14ac:dyDescent="0.3">
      <c r="A3" s="58"/>
      <c r="B3" s="5" t="s">
        <v>62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125"/>
      <c r="P3" s="108"/>
      <c r="Q3" s="108" t="s">
        <v>50</v>
      </c>
      <c r="Z3" s="108"/>
    </row>
    <row r="4" spans="1:30" ht="15" x14ac:dyDescent="0.25">
      <c r="A4" s="58"/>
      <c r="B4" s="6" t="s">
        <v>17</v>
      </c>
      <c r="C4" s="8"/>
      <c r="D4" s="8"/>
      <c r="E4" s="8"/>
      <c r="F4" s="8"/>
      <c r="G4" s="8"/>
      <c r="H4" s="8"/>
      <c r="I4" s="8"/>
      <c r="J4" s="58"/>
      <c r="K4" s="58"/>
      <c r="L4" s="58"/>
      <c r="M4" s="58"/>
      <c r="N4" s="58"/>
      <c r="O4" s="125"/>
      <c r="P4" s="108"/>
      <c r="Q4" s="108" t="s">
        <v>42</v>
      </c>
      <c r="Z4" s="108"/>
    </row>
    <row r="5" spans="1:30" ht="15" x14ac:dyDescent="0.25">
      <c r="A5" s="58"/>
      <c r="B5" s="6"/>
      <c r="C5" s="8"/>
      <c r="D5" s="8"/>
      <c r="E5" s="8"/>
      <c r="F5" s="8"/>
      <c r="G5" s="8"/>
      <c r="H5" s="8"/>
      <c r="I5" s="8"/>
      <c r="J5" s="58"/>
      <c r="K5" s="58"/>
      <c r="L5" s="58"/>
      <c r="M5" s="58"/>
      <c r="N5" s="58"/>
      <c r="O5" s="125"/>
      <c r="P5" s="108"/>
      <c r="Q5" s="108" t="s">
        <v>70</v>
      </c>
      <c r="R5" s="7"/>
      <c r="Z5" s="108"/>
    </row>
    <row r="6" spans="1:30" ht="14.25" customHeight="1" x14ac:dyDescent="0.25">
      <c r="D6" s="81"/>
      <c r="E6" s="81"/>
      <c r="F6" s="81"/>
      <c r="G6" s="81"/>
      <c r="H6" s="81"/>
      <c r="I6" s="81"/>
      <c r="J6" s="80"/>
      <c r="K6" s="80"/>
      <c r="L6" s="80"/>
      <c r="O6" s="125"/>
      <c r="P6" s="108"/>
      <c r="Q6" s="108" t="s">
        <v>40</v>
      </c>
      <c r="R6" s="7"/>
      <c r="Z6" s="108"/>
    </row>
    <row r="7" spans="1:30" s="59" customFormat="1" ht="14.25" customHeight="1" x14ac:dyDescent="0.25">
      <c r="A7" s="9"/>
      <c r="B7" s="9"/>
      <c r="C7" s="9"/>
      <c r="D7" s="52">
        <v>2026</v>
      </c>
      <c r="E7" s="52">
        <v>2027</v>
      </c>
      <c r="F7" s="52">
        <v>2028</v>
      </c>
      <c r="G7" s="52">
        <v>2029</v>
      </c>
      <c r="H7" s="52">
        <v>2030</v>
      </c>
      <c r="I7" s="52">
        <v>2031</v>
      </c>
      <c r="J7" s="52">
        <v>2035</v>
      </c>
      <c r="K7" s="52">
        <v>2040</v>
      </c>
      <c r="L7" s="52">
        <v>2050</v>
      </c>
      <c r="M7" s="52">
        <v>2060</v>
      </c>
      <c r="N7" s="7"/>
      <c r="O7" s="125"/>
      <c r="P7" s="108"/>
      <c r="Q7" s="108" t="s">
        <v>23</v>
      </c>
      <c r="R7" s="7"/>
      <c r="S7" s="7"/>
      <c r="Z7" s="68"/>
    </row>
    <row r="8" spans="1:30" s="59" customFormat="1" ht="14.25" customHeight="1" x14ac:dyDescent="0.3">
      <c r="A8" s="9"/>
      <c r="B8" s="10" t="s">
        <v>68</v>
      </c>
      <c r="C8" s="152" t="s">
        <v>82</v>
      </c>
      <c r="D8" s="153">
        <v>1848.8109999999999</v>
      </c>
      <c r="E8" s="153">
        <v>1860.5889999999999</v>
      </c>
      <c r="F8" s="153">
        <v>1904.289</v>
      </c>
      <c r="G8" s="153">
        <v>1888.1229999999998</v>
      </c>
      <c r="H8" s="153">
        <v>1903.5130000000001</v>
      </c>
      <c r="I8" s="153">
        <v>1858.7260000000001</v>
      </c>
      <c r="J8" s="153">
        <v>1938.2529999999999</v>
      </c>
      <c r="K8" s="153">
        <v>1974.079</v>
      </c>
      <c r="L8" s="153">
        <v>2045.856</v>
      </c>
      <c r="M8" s="153">
        <v>2063</v>
      </c>
      <c r="N8" s="7"/>
      <c r="O8" s="125"/>
      <c r="P8" s="108"/>
      <c r="Q8" s="108" t="s">
        <v>71</v>
      </c>
      <c r="R8" s="7"/>
      <c r="S8" s="7"/>
      <c r="Z8" s="68"/>
    </row>
    <row r="9" spans="1:30" s="59" customFormat="1" ht="14.25" customHeight="1" x14ac:dyDescent="0.25">
      <c r="A9" s="9"/>
      <c r="B9" s="9"/>
      <c r="C9" s="152" t="s">
        <v>36</v>
      </c>
      <c r="D9" s="153">
        <v>109.20700000000001</v>
      </c>
      <c r="E9" s="153">
        <v>122.527</v>
      </c>
      <c r="F9" s="153">
        <v>137.63400000000001</v>
      </c>
      <c r="G9" s="153">
        <v>157.81700000000001</v>
      </c>
      <c r="H9" s="153">
        <v>182.315</v>
      </c>
      <c r="I9" s="153">
        <v>209.42500000000001</v>
      </c>
      <c r="J9" s="153">
        <v>341</v>
      </c>
      <c r="K9" s="153">
        <v>544</v>
      </c>
      <c r="L9" s="153">
        <v>909</v>
      </c>
      <c r="M9" s="153">
        <v>1089</v>
      </c>
      <c r="N9" s="7"/>
      <c r="O9" s="125"/>
      <c r="P9" s="108"/>
      <c r="Q9" s="108" t="s">
        <v>72</v>
      </c>
      <c r="R9" s="7"/>
      <c r="S9" s="7"/>
      <c r="Z9" s="68"/>
    </row>
    <row r="10" spans="1:30" s="59" customFormat="1" ht="14.25" customHeight="1" x14ac:dyDescent="0.25">
      <c r="A10" s="9"/>
      <c r="B10" s="9"/>
      <c r="C10" s="152" t="s">
        <v>83</v>
      </c>
      <c r="D10" s="153">
        <v>944.6</v>
      </c>
      <c r="E10" s="153">
        <v>959.37199999999996</v>
      </c>
      <c r="F10" s="153">
        <v>973.52199999999993</v>
      </c>
      <c r="G10" s="153">
        <v>994.83400000000006</v>
      </c>
      <c r="H10" s="153">
        <v>1022.35</v>
      </c>
      <c r="I10" s="153">
        <v>1016.933</v>
      </c>
      <c r="J10" s="153">
        <v>1165</v>
      </c>
      <c r="K10" s="153">
        <v>1300.3</v>
      </c>
      <c r="L10" s="153">
        <v>1433</v>
      </c>
      <c r="M10" s="153">
        <v>1488</v>
      </c>
      <c r="N10" s="7"/>
      <c r="O10" s="125"/>
      <c r="P10" s="108"/>
      <c r="Q10" s="108" t="s">
        <v>73</v>
      </c>
      <c r="R10" s="7"/>
      <c r="S10" s="7"/>
      <c r="X10" s="231"/>
      <c r="Y10" s="231"/>
      <c r="Z10" s="68"/>
      <c r="AA10" s="231"/>
      <c r="AB10" s="231"/>
    </row>
    <row r="11" spans="1:30" s="59" customFormat="1" ht="14.25" customHeight="1" x14ac:dyDescent="0.25">
      <c r="A11" s="9"/>
      <c r="B11" s="9"/>
      <c r="C11" s="152" t="s">
        <v>58</v>
      </c>
      <c r="D11" s="153">
        <v>85.857000000000014</v>
      </c>
      <c r="E11" s="153">
        <v>94.394000000000005</v>
      </c>
      <c r="F11" s="153">
        <v>110.13800000000001</v>
      </c>
      <c r="G11" s="153">
        <v>127.00599999999999</v>
      </c>
      <c r="H11" s="153">
        <v>147.67499999999998</v>
      </c>
      <c r="I11" s="153">
        <v>162.46799999999999</v>
      </c>
      <c r="J11" s="153">
        <v>232.15128959715366</v>
      </c>
      <c r="K11" s="153">
        <v>290.15991825163366</v>
      </c>
      <c r="L11" s="153">
        <v>361.5925175100565</v>
      </c>
      <c r="M11" s="153">
        <v>407</v>
      </c>
      <c r="N11" s="7"/>
      <c r="O11" s="125"/>
      <c r="P11" s="108"/>
      <c r="Q11" s="108" t="s">
        <v>55</v>
      </c>
      <c r="R11" s="7"/>
      <c r="S11" s="7"/>
      <c r="X11" s="231"/>
      <c r="Y11" s="231"/>
      <c r="Z11" s="68"/>
      <c r="AA11" s="231"/>
      <c r="AB11" s="231"/>
    </row>
    <row r="12" spans="1:30" s="59" customFormat="1" ht="14.25" customHeight="1" x14ac:dyDescent="0.25">
      <c r="A12" s="9"/>
      <c r="B12" s="9"/>
      <c r="C12" s="152" t="s">
        <v>84</v>
      </c>
      <c r="D12" s="153">
        <v>1.4260000000000002</v>
      </c>
      <c r="E12" s="153">
        <v>4.0439999999999996</v>
      </c>
      <c r="F12" s="153">
        <v>8.7259999999999991</v>
      </c>
      <c r="G12" s="153">
        <v>12.601999999999999</v>
      </c>
      <c r="H12" s="153">
        <v>22.819999999999997</v>
      </c>
      <c r="I12" s="153">
        <v>29.778000000000002</v>
      </c>
      <c r="J12" s="153">
        <v>63</v>
      </c>
      <c r="K12" s="153">
        <v>107</v>
      </c>
      <c r="L12" s="153">
        <v>190</v>
      </c>
      <c r="M12" s="153">
        <v>233</v>
      </c>
      <c r="N12" s="7"/>
      <c r="O12" s="125"/>
      <c r="P12" s="108"/>
      <c r="Q12" s="108" t="s">
        <v>34</v>
      </c>
      <c r="R12" s="7"/>
      <c r="S12" s="7"/>
      <c r="X12" s="231"/>
      <c r="Y12" s="231"/>
      <c r="Z12" s="68"/>
      <c r="AA12" s="231"/>
      <c r="AB12" s="231"/>
    </row>
    <row r="13" spans="1:30" ht="14.25" customHeight="1" x14ac:dyDescent="0.3">
      <c r="C13" s="11" t="s">
        <v>18</v>
      </c>
      <c r="D13" s="109">
        <f>SUM(D8:D12)</f>
        <v>2989.9009999999998</v>
      </c>
      <c r="E13" s="109">
        <f t="shared" ref="E13:M13" si="0">SUM(E8:E12)</f>
        <v>3040.9259999999995</v>
      </c>
      <c r="F13" s="109">
        <f t="shared" si="0"/>
        <v>3134.3089999999997</v>
      </c>
      <c r="G13" s="109">
        <f t="shared" si="0"/>
        <v>3180.3819999999996</v>
      </c>
      <c r="H13" s="109">
        <f t="shared" si="0"/>
        <v>3278.6730000000002</v>
      </c>
      <c r="I13" s="109">
        <f t="shared" si="0"/>
        <v>3277.33</v>
      </c>
      <c r="J13" s="109">
        <f t="shared" si="0"/>
        <v>3739.4042895971534</v>
      </c>
      <c r="K13" s="109">
        <f t="shared" si="0"/>
        <v>4215.5389182516337</v>
      </c>
      <c r="L13" s="109">
        <f t="shared" si="0"/>
        <v>4939.4485175100563</v>
      </c>
      <c r="M13" s="109">
        <f t="shared" si="0"/>
        <v>5280</v>
      </c>
      <c r="N13" s="7"/>
      <c r="O13" s="125"/>
      <c r="P13" s="108"/>
      <c r="Q13" s="108" t="s">
        <v>56</v>
      </c>
      <c r="R13" s="7"/>
      <c r="S13" s="7"/>
      <c r="U13" s="60"/>
      <c r="V13" s="60"/>
      <c r="W13" s="60"/>
      <c r="X13" s="232"/>
      <c r="Y13" s="40"/>
      <c r="Z13" s="197" t="s">
        <v>68</v>
      </c>
      <c r="AA13" s="40"/>
      <c r="AB13" s="40"/>
    </row>
    <row r="14" spans="1:30" ht="14.25" customHeight="1" x14ac:dyDescent="0.3">
      <c r="B14" s="78"/>
      <c r="D14" s="110"/>
      <c r="E14" s="110"/>
      <c r="F14" s="110"/>
      <c r="G14" s="110"/>
      <c r="H14" s="110"/>
      <c r="I14" s="110"/>
      <c r="J14" s="110" t="s">
        <v>19</v>
      </c>
      <c r="K14" s="110" t="s">
        <v>19</v>
      </c>
      <c r="L14" s="110" t="s">
        <v>19</v>
      </c>
      <c r="M14" s="110"/>
      <c r="N14" s="7"/>
      <c r="P14" s="108"/>
      <c r="Q14" s="108" t="s">
        <v>74</v>
      </c>
      <c r="S14" s="7"/>
      <c r="U14" s="60"/>
      <c r="V14" s="60"/>
      <c r="W14" s="60"/>
      <c r="X14" s="232"/>
      <c r="Y14" s="40"/>
      <c r="Z14" s="197" t="s">
        <v>52</v>
      </c>
      <c r="AA14" s="40"/>
      <c r="AB14" s="40"/>
      <c r="AC14" s="164"/>
      <c r="AD14" s="164"/>
    </row>
    <row r="15" spans="1:30" ht="14.25" customHeight="1" x14ac:dyDescent="0.3">
      <c r="B15" s="77"/>
      <c r="C15" t="s">
        <v>21</v>
      </c>
      <c r="D15" s="111">
        <v>482.71717066468341</v>
      </c>
      <c r="E15" s="111">
        <v>483.19455376609824</v>
      </c>
      <c r="F15" s="111">
        <v>483.68973297176382</v>
      </c>
      <c r="G15" s="111">
        <v>484.07556731050136</v>
      </c>
      <c r="H15" s="111">
        <v>483.09278538978742</v>
      </c>
      <c r="I15" s="111">
        <v>483.49090355007291</v>
      </c>
      <c r="J15" s="111">
        <v>488.67135028767626</v>
      </c>
      <c r="K15" s="111">
        <v>490.2531779773463</v>
      </c>
      <c r="L15" s="111">
        <v>493.58717358564786</v>
      </c>
      <c r="M15" s="111">
        <v>494.59187188158484</v>
      </c>
      <c r="N15" s="7"/>
      <c r="P15" s="108"/>
      <c r="Q15" s="108" t="s">
        <v>75</v>
      </c>
      <c r="S15" s="7"/>
      <c r="U15" s="60"/>
      <c r="V15" s="60"/>
      <c r="W15" s="60"/>
      <c r="X15" s="232"/>
      <c r="Y15" s="40"/>
      <c r="Z15" s="197" t="s">
        <v>53</v>
      </c>
      <c r="AA15" s="40"/>
      <c r="AB15" s="40"/>
      <c r="AC15" s="164"/>
      <c r="AD15" s="164"/>
    </row>
    <row r="16" spans="1:30" ht="14.25" customHeight="1" x14ac:dyDescent="0.3">
      <c r="B16" s="77"/>
      <c r="C16" t="s">
        <v>22</v>
      </c>
      <c r="D16" s="111">
        <v>569.43768781054791</v>
      </c>
      <c r="E16" s="111">
        <v>604.59994160389635</v>
      </c>
      <c r="F16" s="111">
        <v>642.75998309303418</v>
      </c>
      <c r="G16" s="111">
        <v>677.29164023765577</v>
      </c>
      <c r="H16" s="111">
        <v>725.12066308303486</v>
      </c>
      <c r="I16" s="111">
        <v>746.98189553458622</v>
      </c>
      <c r="J16" s="111">
        <v>896.73434174062061</v>
      </c>
      <c r="K16" s="111">
        <v>1010.1306481375864</v>
      </c>
      <c r="L16" s="111">
        <v>1244.2793680510345</v>
      </c>
      <c r="M16" s="111">
        <v>1352.9367269386216</v>
      </c>
      <c r="P16" s="108"/>
      <c r="Q16" s="108" t="s">
        <v>53</v>
      </c>
      <c r="U16" s="60"/>
      <c r="V16" s="60"/>
      <c r="W16" s="60"/>
      <c r="X16" s="232"/>
      <c r="Y16" s="40"/>
      <c r="Z16" s="197" t="s">
        <v>23</v>
      </c>
      <c r="AA16" s="40"/>
      <c r="AB16" s="40"/>
      <c r="AC16" s="164"/>
      <c r="AD16" s="164"/>
    </row>
    <row r="17" spans="2:30" ht="14.25" customHeight="1" x14ac:dyDescent="0.25">
      <c r="B17" s="77"/>
      <c r="C17" t="s">
        <v>24</v>
      </c>
      <c r="D17" s="111">
        <v>183.9077095075516</v>
      </c>
      <c r="E17" s="111">
        <v>205.50116025206901</v>
      </c>
      <c r="F17" s="111">
        <v>234.35330297324134</v>
      </c>
      <c r="G17" s="111">
        <v>253.74070053375854</v>
      </c>
      <c r="H17" s="111">
        <v>281.65330619875846</v>
      </c>
      <c r="I17" s="111">
        <v>319.94891527831027</v>
      </c>
      <c r="J17" s="111">
        <v>467.17702231965518</v>
      </c>
      <c r="K17" s="111">
        <v>665.6523412172412</v>
      </c>
      <c r="L17" s="111">
        <v>843.39469772413827</v>
      </c>
      <c r="M17" s="111">
        <v>997.20769144827534</v>
      </c>
      <c r="O17" s="125"/>
      <c r="P17" s="108"/>
      <c r="Q17" s="108" t="s">
        <v>76</v>
      </c>
      <c r="U17" s="60"/>
      <c r="V17" s="60"/>
      <c r="W17" s="60"/>
      <c r="X17" s="232"/>
      <c r="Y17" s="40"/>
      <c r="Z17" s="41"/>
      <c r="AA17" s="40"/>
      <c r="AB17" s="40"/>
      <c r="AC17" s="164"/>
      <c r="AD17" s="164"/>
    </row>
    <row r="18" spans="2:30" ht="14.25" customHeight="1" x14ac:dyDescent="0.25">
      <c r="B18" s="78"/>
      <c r="C18" t="s">
        <v>25</v>
      </c>
      <c r="D18" s="111">
        <v>368.22599904827553</v>
      </c>
      <c r="E18" s="111">
        <v>411.88686471403446</v>
      </c>
      <c r="F18" s="111">
        <v>458.54465228055199</v>
      </c>
      <c r="G18" s="111">
        <v>504.05512891982738</v>
      </c>
      <c r="H18" s="111">
        <v>552.51923101061914</v>
      </c>
      <c r="I18" s="111">
        <v>595.84513781441296</v>
      </c>
      <c r="J18" s="111">
        <v>770.067920151723</v>
      </c>
      <c r="K18" s="111">
        <v>915.06477439227615</v>
      </c>
      <c r="L18" s="111">
        <v>1259.3271275011734</v>
      </c>
      <c r="M18" s="111">
        <v>1416.1914035946543</v>
      </c>
      <c r="O18" s="125"/>
      <c r="P18" s="108"/>
      <c r="Q18" s="108" t="s">
        <v>57</v>
      </c>
      <c r="U18" s="60"/>
      <c r="V18" s="60"/>
      <c r="W18" s="60"/>
      <c r="X18" s="232"/>
      <c r="Y18" s="40"/>
      <c r="Z18" s="41"/>
      <c r="AA18" s="40"/>
      <c r="AB18" s="40"/>
      <c r="AC18" s="164"/>
      <c r="AD18" s="164"/>
    </row>
    <row r="19" spans="2:30" ht="14.25" customHeight="1" x14ac:dyDescent="0.25">
      <c r="B19" s="78"/>
      <c r="C19" t="s">
        <v>26</v>
      </c>
      <c r="D19" s="111">
        <v>7.9774417070103505</v>
      </c>
      <c r="E19" s="111">
        <v>8.4956676298137968</v>
      </c>
      <c r="F19" s="111">
        <v>8.8650929986103488</v>
      </c>
      <c r="G19" s="111">
        <v>8.8966606695896608</v>
      </c>
      <c r="H19" s="111">
        <v>9.1215269327862103</v>
      </c>
      <c r="I19" s="111">
        <v>9.2482804904413793</v>
      </c>
      <c r="J19" s="111">
        <v>9.0582101580689578</v>
      </c>
      <c r="K19" s="111">
        <v>8.5658566375172427</v>
      </c>
      <c r="L19" s="111">
        <v>8.3291906146206927</v>
      </c>
      <c r="M19" s="111">
        <v>7.8633369637241328</v>
      </c>
      <c r="N19" s="7"/>
      <c r="O19" s="125"/>
      <c r="P19" s="108"/>
      <c r="Q19" s="108" t="s">
        <v>37</v>
      </c>
      <c r="U19" s="60"/>
      <c r="V19" s="60"/>
      <c r="W19" s="60"/>
      <c r="X19" s="232"/>
      <c r="Y19" s="40"/>
      <c r="Z19" s="41"/>
      <c r="AA19" s="40"/>
      <c r="AB19" s="40"/>
      <c r="AC19" s="164"/>
      <c r="AD19" s="164"/>
    </row>
    <row r="20" spans="2:30" ht="14.25" customHeight="1" x14ac:dyDescent="0.25">
      <c r="C20" t="s">
        <v>81</v>
      </c>
      <c r="D20" s="111">
        <v>164.10786606793084</v>
      </c>
      <c r="E20" s="111">
        <v>156.68295944965547</v>
      </c>
      <c r="F20" s="111">
        <v>156.42941706079293</v>
      </c>
      <c r="G20" s="111">
        <v>154.87267767199953</v>
      </c>
      <c r="H20" s="111">
        <v>153.46304520910343</v>
      </c>
      <c r="I20" s="111">
        <v>150.4414258877791</v>
      </c>
      <c r="J20" s="111">
        <v>147.2750130464355</v>
      </c>
      <c r="K20" s="111">
        <v>151.91872288936233</v>
      </c>
      <c r="L20" s="111">
        <v>161.05137144753414</v>
      </c>
      <c r="M20" s="111">
        <v>129.74412436055351</v>
      </c>
      <c r="N20" s="7"/>
      <c r="O20" s="125"/>
      <c r="P20" s="108"/>
      <c r="Q20" s="108" t="s">
        <v>51</v>
      </c>
      <c r="U20" s="60"/>
      <c r="V20" s="60"/>
      <c r="W20" s="60"/>
      <c r="X20" s="232"/>
      <c r="Y20" s="40"/>
      <c r="Z20" s="41"/>
      <c r="AA20" s="40"/>
      <c r="AB20" s="40"/>
      <c r="AC20" s="164"/>
      <c r="AD20" s="164"/>
    </row>
    <row r="21" spans="2:30" ht="14.25" customHeight="1" x14ac:dyDescent="0.25">
      <c r="C21" t="s">
        <v>27</v>
      </c>
      <c r="D21" s="111">
        <v>656.68203396551735</v>
      </c>
      <c r="E21" s="111">
        <v>634.1437450765518</v>
      </c>
      <c r="F21" s="111">
        <v>612.9519517910345</v>
      </c>
      <c r="G21" s="111">
        <v>595.14843439586252</v>
      </c>
      <c r="H21" s="111">
        <v>571.48076260413836</v>
      </c>
      <c r="I21" s="111">
        <v>571.65789348655198</v>
      </c>
      <c r="J21" s="111">
        <v>565.92004575034537</v>
      </c>
      <c r="K21" s="111">
        <v>608.98622309931022</v>
      </c>
      <c r="L21" s="111">
        <v>589.56000640344791</v>
      </c>
      <c r="M21" s="111">
        <v>597.62101124827495</v>
      </c>
      <c r="O21" s="125"/>
      <c r="P21" s="108"/>
      <c r="Q21" s="108" t="s">
        <v>52</v>
      </c>
      <c r="U21" s="60"/>
      <c r="V21" s="60"/>
      <c r="W21" s="60"/>
      <c r="X21" s="232"/>
      <c r="Y21" s="40"/>
      <c r="Z21" s="41"/>
      <c r="AA21" s="40"/>
      <c r="AB21" s="40"/>
      <c r="AC21" s="164"/>
      <c r="AD21" s="164"/>
    </row>
    <row r="22" spans="2:30" ht="14.25" customHeight="1" x14ac:dyDescent="0.25">
      <c r="C22" t="s">
        <v>28</v>
      </c>
      <c r="D22" s="111">
        <v>268.92490423897743</v>
      </c>
      <c r="E22" s="111">
        <v>334.73145318203251</v>
      </c>
      <c r="F22" s="111">
        <v>380.74551368400262</v>
      </c>
      <c r="G22" s="111">
        <v>378.58806023931993</v>
      </c>
      <c r="H22" s="111">
        <v>390.45181280186029</v>
      </c>
      <c r="I22" s="111">
        <v>389.00414665264361</v>
      </c>
      <c r="J22" s="111">
        <v>350.34178094829105</v>
      </c>
      <c r="K22" s="111">
        <v>330.48168304192876</v>
      </c>
      <c r="L22" s="111">
        <v>307.29832155686961</v>
      </c>
      <c r="M22" s="111">
        <v>249.60132587218126</v>
      </c>
      <c r="O22" s="125"/>
      <c r="P22" s="108"/>
      <c r="Q22" s="108" t="s">
        <v>49</v>
      </c>
      <c r="U22" s="60"/>
      <c r="V22" s="60"/>
      <c r="W22" s="60"/>
      <c r="X22" s="230"/>
      <c r="Y22" s="164"/>
      <c r="Z22" s="161"/>
      <c r="AA22" s="164"/>
      <c r="AB22" s="164"/>
      <c r="AC22" s="164"/>
      <c r="AD22" s="164"/>
    </row>
    <row r="23" spans="2:30" ht="14.25" customHeight="1" x14ac:dyDescent="0.25">
      <c r="C23" t="s">
        <v>29</v>
      </c>
      <c r="D23" s="111">
        <v>227.91657818644765</v>
      </c>
      <c r="E23" s="111">
        <v>138.0385226871208</v>
      </c>
      <c r="F23" s="111">
        <v>84.093763853455044</v>
      </c>
      <c r="G23" s="111">
        <v>48.963306418130372</v>
      </c>
      <c r="H23" s="111">
        <v>34.602450806997972</v>
      </c>
      <c r="I23" s="111">
        <v>31.131285339806151</v>
      </c>
      <c r="J23" s="111">
        <v>9.6790853255993099</v>
      </c>
      <c r="K23" s="111">
        <v>2.0730639586165518</v>
      </c>
      <c r="L23" s="111">
        <v>0.66359511997206899</v>
      </c>
      <c r="M23" s="111">
        <v>2.8030655172413793E-7</v>
      </c>
      <c r="O23" s="125"/>
      <c r="U23" s="60"/>
      <c r="V23" s="60"/>
      <c r="W23" s="60"/>
      <c r="X23" s="230"/>
      <c r="Y23" s="164"/>
      <c r="Z23" s="161"/>
      <c r="AA23" s="164"/>
      <c r="AB23" s="164"/>
      <c r="AC23" s="164"/>
      <c r="AD23" s="164"/>
    </row>
    <row r="24" spans="2:30" ht="14.25" customHeight="1" x14ac:dyDescent="0.3">
      <c r="B24" s="10"/>
      <c r="C24" t="s">
        <v>30</v>
      </c>
      <c r="D24" s="111">
        <v>114.67585753775812</v>
      </c>
      <c r="E24" s="111">
        <v>111.07372459413752</v>
      </c>
      <c r="F24" s="111">
        <v>108.17385696490986</v>
      </c>
      <c r="G24" s="111">
        <v>105.43997792903431</v>
      </c>
      <c r="H24" s="111">
        <v>104.95590141228708</v>
      </c>
      <c r="I24" s="111">
        <v>105.23061862083145</v>
      </c>
      <c r="J24" s="111">
        <v>44.157092003140328</v>
      </c>
      <c r="K24" s="111">
        <v>36.846091546476536</v>
      </c>
      <c r="L24" s="111">
        <v>32.094301144675882</v>
      </c>
      <c r="M24" s="111">
        <v>32.872362737601037</v>
      </c>
      <c r="O24" s="127"/>
      <c r="U24" s="60"/>
      <c r="V24" s="60"/>
      <c r="W24" s="60"/>
      <c r="X24" s="230"/>
      <c r="Y24" s="164"/>
      <c r="Z24" s="161"/>
      <c r="AA24" s="164"/>
      <c r="AB24" s="164"/>
      <c r="AC24" s="164"/>
      <c r="AD24" s="164"/>
    </row>
    <row r="25" spans="2:30" ht="14.25" customHeight="1" x14ac:dyDescent="0.3">
      <c r="B25" s="10"/>
      <c r="C25" s="12" t="s">
        <v>31</v>
      </c>
      <c r="D25" s="112">
        <f>SUM(D15:D24)</f>
        <v>3044.5732487347</v>
      </c>
      <c r="E25" s="112">
        <f t="shared" ref="E25:M25" si="1">SUM(E15:E24)</f>
        <v>3088.3485929554104</v>
      </c>
      <c r="F25" s="112">
        <f t="shared" si="1"/>
        <v>3170.6072676713966</v>
      </c>
      <c r="G25" s="112">
        <f t="shared" si="1"/>
        <v>3211.0721543256791</v>
      </c>
      <c r="H25" s="112">
        <f t="shared" si="1"/>
        <v>3306.461485449373</v>
      </c>
      <c r="I25" s="112">
        <f t="shared" si="1"/>
        <v>3402.9805026554359</v>
      </c>
      <c r="J25" s="112">
        <f t="shared" si="1"/>
        <v>3749.0818617315558</v>
      </c>
      <c r="K25" s="112">
        <f t="shared" si="1"/>
        <v>4219.9725828976625</v>
      </c>
      <c r="L25" s="112">
        <f t="shared" si="1"/>
        <v>4939.5851531491144</v>
      </c>
      <c r="M25" s="112">
        <f t="shared" si="1"/>
        <v>5278.6298553257775</v>
      </c>
      <c r="O25" s="217"/>
      <c r="P25" s="108"/>
      <c r="X25" s="164"/>
      <c r="Y25" s="164"/>
      <c r="Z25" s="161"/>
      <c r="AA25" s="164"/>
      <c r="AB25" s="164"/>
      <c r="AC25" s="164"/>
      <c r="AD25" s="164"/>
    </row>
    <row r="26" spans="2:30" ht="14.25" customHeight="1" x14ac:dyDescent="0.3">
      <c r="B26" s="10"/>
      <c r="J26" s="7"/>
      <c r="K26" s="7"/>
      <c r="L26" s="7"/>
      <c r="M26" s="7"/>
      <c r="O26" s="217"/>
      <c r="P26" s="125"/>
      <c r="X26" s="164"/>
      <c r="Y26" s="164"/>
      <c r="Z26" s="164"/>
      <c r="AA26" s="164"/>
      <c r="AB26" s="164"/>
      <c r="AC26" s="164"/>
      <c r="AD26" s="164"/>
    </row>
    <row r="27" spans="2:30" ht="14.25" customHeight="1" x14ac:dyDescent="0.3">
      <c r="B27" s="10"/>
      <c r="C27" s="13" t="s">
        <v>32</v>
      </c>
      <c r="D27" s="14">
        <f>D25-D13</f>
        <v>54.672248734700133</v>
      </c>
      <c r="E27" s="14">
        <f t="shared" ref="E27:M27" si="2">E25-E13</f>
        <v>47.422592955410892</v>
      </c>
      <c r="F27" s="14">
        <f t="shared" si="2"/>
        <v>36.298267671396843</v>
      </c>
      <c r="G27" s="14">
        <f t="shared" si="2"/>
        <v>30.690154325679487</v>
      </c>
      <c r="H27" s="14">
        <f t="shared" si="2"/>
        <v>27.788485449372729</v>
      </c>
      <c r="I27" s="14">
        <f t="shared" si="2"/>
        <v>125.65050265543596</v>
      </c>
      <c r="J27" s="14">
        <f t="shared" si="2"/>
        <v>9.6775721344024532</v>
      </c>
      <c r="K27" s="14">
        <f t="shared" si="2"/>
        <v>4.4336646460287739</v>
      </c>
      <c r="L27" s="14">
        <f t="shared" si="2"/>
        <v>0.13663563905811316</v>
      </c>
      <c r="M27" s="14">
        <f t="shared" si="2"/>
        <v>-1.3701446742225016</v>
      </c>
      <c r="O27" s="217"/>
      <c r="P27" s="125"/>
      <c r="X27" s="164"/>
      <c r="Y27" s="164"/>
      <c r="Z27" s="164"/>
      <c r="AA27" s="164"/>
      <c r="AB27" s="164"/>
      <c r="AC27" s="164"/>
      <c r="AD27" s="164"/>
    </row>
    <row r="28" spans="2:30" ht="14.25" customHeight="1" x14ac:dyDescent="0.3">
      <c r="B28" s="15"/>
      <c r="C28" s="42" t="s">
        <v>33</v>
      </c>
      <c r="D28" s="42"/>
      <c r="E28" s="42"/>
      <c r="F28" s="42"/>
      <c r="G28" s="42"/>
      <c r="H28" s="42"/>
      <c r="I28" s="42"/>
      <c r="J28" s="16"/>
      <c r="K28" s="16" t="s">
        <v>19</v>
      </c>
      <c r="L28" s="16" t="s">
        <v>19</v>
      </c>
      <c r="M28" s="16" t="s">
        <v>19</v>
      </c>
      <c r="N28" s="16"/>
      <c r="O28" s="217"/>
      <c r="P28" s="125"/>
      <c r="X28" s="164"/>
      <c r="Y28" s="164"/>
      <c r="Z28" s="164"/>
      <c r="AA28" s="164"/>
      <c r="AB28" s="164"/>
      <c r="AC28" s="161"/>
      <c r="AD28" s="164"/>
    </row>
    <row r="29" spans="2:30" ht="14.25" customHeight="1" x14ac:dyDescent="0.25">
      <c r="D29" s="81"/>
      <c r="E29" s="81"/>
      <c r="F29" s="81"/>
      <c r="G29" s="81"/>
      <c r="H29" s="81"/>
      <c r="I29" s="81"/>
      <c r="J29" t="s">
        <v>19</v>
      </c>
      <c r="K29" t="s">
        <v>19</v>
      </c>
      <c r="L29" t="s">
        <v>19</v>
      </c>
      <c r="O29" s="217"/>
      <c r="P29" s="125"/>
      <c r="X29" s="164"/>
      <c r="Y29" s="164"/>
      <c r="Z29" s="164"/>
      <c r="AA29" s="164"/>
      <c r="AB29" s="164"/>
      <c r="AC29" s="161"/>
      <c r="AD29" s="164"/>
    </row>
    <row r="30" spans="2:30" ht="14.25" customHeight="1" x14ac:dyDescent="0.25">
      <c r="C30" s="9"/>
      <c r="D30" s="52">
        <v>2026</v>
      </c>
      <c r="E30" s="52">
        <v>2027</v>
      </c>
      <c r="F30" s="52">
        <v>2028</v>
      </c>
      <c r="G30" s="52">
        <v>2029</v>
      </c>
      <c r="H30" s="52">
        <v>2030</v>
      </c>
      <c r="I30" s="52">
        <v>2031</v>
      </c>
      <c r="J30" s="52">
        <v>2035</v>
      </c>
      <c r="K30" s="52">
        <v>2040</v>
      </c>
      <c r="L30" s="52">
        <v>2050</v>
      </c>
      <c r="M30" s="52">
        <v>2060</v>
      </c>
      <c r="O30" s="125"/>
      <c r="X30" s="164"/>
      <c r="Y30" s="164"/>
      <c r="Z30" s="164"/>
      <c r="AA30" s="164"/>
      <c r="AB30" s="164"/>
      <c r="AC30" s="161"/>
      <c r="AD30" s="164"/>
    </row>
    <row r="31" spans="2:30" ht="14.25" customHeight="1" x14ac:dyDescent="0.3">
      <c r="B31" s="10" t="s">
        <v>52</v>
      </c>
      <c r="C31" s="154" t="s">
        <v>18</v>
      </c>
      <c r="D31" s="109">
        <v>534</v>
      </c>
      <c r="E31" s="109">
        <v>546</v>
      </c>
      <c r="F31" s="109">
        <v>561</v>
      </c>
      <c r="G31" s="109">
        <v>578</v>
      </c>
      <c r="H31" s="109">
        <v>601</v>
      </c>
      <c r="I31" s="109">
        <v>602</v>
      </c>
      <c r="J31" s="109">
        <v>702</v>
      </c>
      <c r="K31" s="109">
        <v>811</v>
      </c>
      <c r="L31" s="109">
        <v>1002</v>
      </c>
      <c r="M31" s="109">
        <v>1068</v>
      </c>
      <c r="O31" s="125"/>
      <c r="X31" s="164"/>
      <c r="Y31" s="164"/>
      <c r="Z31" s="164"/>
      <c r="AA31" s="164"/>
      <c r="AB31" s="164"/>
      <c r="AC31" s="161"/>
      <c r="AD31" s="164"/>
    </row>
    <row r="32" spans="2:30" ht="14.25" customHeight="1" x14ac:dyDescent="0.25">
      <c r="B32" s="45"/>
      <c r="D32" s="110"/>
      <c r="E32" s="110"/>
      <c r="F32" s="110"/>
      <c r="G32" s="110"/>
      <c r="H32" s="110"/>
      <c r="I32" s="110"/>
      <c r="J32" s="111" t="s">
        <v>19</v>
      </c>
      <c r="K32" s="111" t="s">
        <v>19</v>
      </c>
      <c r="L32" s="111" t="s">
        <v>19</v>
      </c>
      <c r="M32" s="111"/>
      <c r="O32" s="125"/>
      <c r="P32" s="208" t="s">
        <v>20</v>
      </c>
      <c r="Q32" s="208"/>
      <c r="X32" s="164"/>
      <c r="Y32" s="164"/>
      <c r="Z32" s="164"/>
      <c r="AA32" s="164"/>
      <c r="AB32" s="164"/>
      <c r="AC32" s="164"/>
      <c r="AD32" s="164"/>
    </row>
    <row r="33" spans="2:30" ht="14.25" customHeight="1" x14ac:dyDescent="0.25">
      <c r="B33" s="73"/>
      <c r="C33" t="s">
        <v>21</v>
      </c>
      <c r="D33" s="111">
        <v>25</v>
      </c>
      <c r="E33" s="111">
        <v>25</v>
      </c>
      <c r="F33" s="111">
        <v>25</v>
      </c>
      <c r="G33" s="111">
        <v>25</v>
      </c>
      <c r="H33" s="111">
        <v>25</v>
      </c>
      <c r="I33" s="111">
        <v>25</v>
      </c>
      <c r="J33" s="111">
        <v>26</v>
      </c>
      <c r="K33" s="111">
        <v>26</v>
      </c>
      <c r="L33" s="111">
        <v>26</v>
      </c>
      <c r="M33" s="111">
        <v>26</v>
      </c>
      <c r="N33" s="7"/>
      <c r="O33" s="125"/>
      <c r="P33" s="214" t="s">
        <v>23</v>
      </c>
      <c r="Q33" s="214"/>
      <c r="X33" s="164"/>
      <c r="Y33" s="164"/>
      <c r="Z33" s="164"/>
      <c r="AA33" s="164"/>
      <c r="AB33" s="164"/>
      <c r="AC33" s="164"/>
      <c r="AD33" s="164"/>
    </row>
    <row r="34" spans="2:30" ht="14.25" customHeight="1" x14ac:dyDescent="0.25">
      <c r="B34" s="73"/>
      <c r="C34" t="s">
        <v>22</v>
      </c>
      <c r="D34" s="110">
        <v>167</v>
      </c>
      <c r="E34" s="110">
        <v>181</v>
      </c>
      <c r="F34" s="110">
        <v>198</v>
      </c>
      <c r="G34" s="110">
        <v>214</v>
      </c>
      <c r="H34" s="110">
        <v>231</v>
      </c>
      <c r="I34" s="110">
        <v>233</v>
      </c>
      <c r="J34" s="111">
        <v>286</v>
      </c>
      <c r="K34" s="111">
        <v>284</v>
      </c>
      <c r="L34" s="111">
        <v>323</v>
      </c>
      <c r="M34" s="111">
        <v>331</v>
      </c>
      <c r="N34" s="7"/>
      <c r="O34" s="125"/>
      <c r="P34" s="214"/>
      <c r="Q34" s="214"/>
      <c r="X34" s="164"/>
      <c r="Y34" s="164"/>
      <c r="Z34" s="164"/>
      <c r="AA34" s="164"/>
      <c r="AB34" s="164"/>
      <c r="AC34" s="164"/>
      <c r="AD34" s="164"/>
    </row>
    <row r="35" spans="2:30" ht="14.25" customHeight="1" x14ac:dyDescent="0.25">
      <c r="B35" s="73"/>
      <c r="C35" t="s">
        <v>24</v>
      </c>
      <c r="D35" s="110">
        <v>44</v>
      </c>
      <c r="E35" s="110">
        <v>44</v>
      </c>
      <c r="F35" s="110">
        <v>54</v>
      </c>
      <c r="G35" s="110">
        <v>60</v>
      </c>
      <c r="H35" s="110">
        <v>76</v>
      </c>
      <c r="I35" s="110">
        <v>85</v>
      </c>
      <c r="J35" s="111">
        <v>124</v>
      </c>
      <c r="K35" s="111">
        <v>184</v>
      </c>
      <c r="L35" s="111">
        <v>219</v>
      </c>
      <c r="M35" s="111">
        <v>277</v>
      </c>
      <c r="O35" s="125"/>
      <c r="P35" s="125"/>
    </row>
    <row r="36" spans="2:30" ht="14.25" customHeight="1" x14ac:dyDescent="0.3">
      <c r="B36" s="10"/>
      <c r="C36" t="s">
        <v>25</v>
      </c>
      <c r="D36" s="110">
        <v>89</v>
      </c>
      <c r="E36" s="110">
        <v>99</v>
      </c>
      <c r="F36" s="110">
        <v>109</v>
      </c>
      <c r="G36" s="110">
        <v>119</v>
      </c>
      <c r="H36" s="110">
        <v>127</v>
      </c>
      <c r="I36" s="110">
        <v>131</v>
      </c>
      <c r="J36" s="111">
        <v>188</v>
      </c>
      <c r="K36" s="111">
        <v>223</v>
      </c>
      <c r="L36" s="111">
        <v>352</v>
      </c>
      <c r="M36" s="111">
        <v>352</v>
      </c>
      <c r="O36" s="125"/>
      <c r="P36" s="125"/>
    </row>
    <row r="37" spans="2:30" ht="14.25" customHeight="1" x14ac:dyDescent="0.3">
      <c r="B37" s="10"/>
      <c r="C37" t="s">
        <v>26</v>
      </c>
      <c r="D37" s="110">
        <v>0</v>
      </c>
      <c r="E37" s="110">
        <v>0</v>
      </c>
      <c r="F37" s="110">
        <v>0</v>
      </c>
      <c r="G37" s="110">
        <v>0</v>
      </c>
      <c r="H37" s="110">
        <v>0</v>
      </c>
      <c r="I37" s="110">
        <v>0</v>
      </c>
      <c r="J37" s="111">
        <v>1</v>
      </c>
      <c r="K37" s="111">
        <v>1</v>
      </c>
      <c r="L37" s="111">
        <v>1</v>
      </c>
      <c r="M37" s="111">
        <v>1</v>
      </c>
      <c r="O37" s="125"/>
      <c r="P37" s="125"/>
    </row>
    <row r="38" spans="2:30" ht="14.25" customHeight="1" x14ac:dyDescent="0.3">
      <c r="B38" s="10"/>
      <c r="C38" t="s">
        <v>81</v>
      </c>
      <c r="D38" s="110">
        <v>37</v>
      </c>
      <c r="E38" s="110">
        <v>36</v>
      </c>
      <c r="F38" s="110">
        <v>35</v>
      </c>
      <c r="G38" s="110">
        <v>32</v>
      </c>
      <c r="H38" s="110">
        <v>29</v>
      </c>
      <c r="I38" s="110">
        <v>27</v>
      </c>
      <c r="J38" s="111">
        <v>34.9</v>
      </c>
      <c r="K38" s="111">
        <v>35.200000000000003</v>
      </c>
      <c r="L38" s="111">
        <v>33.200000000000003</v>
      </c>
      <c r="M38" s="111">
        <v>34.700000000000003</v>
      </c>
      <c r="N38" s="7"/>
      <c r="O38" s="125"/>
      <c r="P38" s="125"/>
    </row>
    <row r="39" spans="2:30" ht="14.25" customHeight="1" x14ac:dyDescent="0.25">
      <c r="C39" t="s">
        <v>27</v>
      </c>
      <c r="D39" s="110">
        <v>0</v>
      </c>
      <c r="E39" s="110">
        <v>0</v>
      </c>
      <c r="F39" s="110">
        <v>0</v>
      </c>
      <c r="G39" s="110">
        <v>0</v>
      </c>
      <c r="H39" s="110">
        <v>0</v>
      </c>
      <c r="I39" s="110">
        <v>0</v>
      </c>
      <c r="J39" s="111">
        <v>0</v>
      </c>
      <c r="K39" s="111">
        <v>0</v>
      </c>
      <c r="L39" s="111">
        <v>0</v>
      </c>
      <c r="M39" s="111">
        <v>0</v>
      </c>
      <c r="N39" s="7"/>
      <c r="O39" s="125"/>
      <c r="P39" s="125"/>
    </row>
    <row r="40" spans="2:30" ht="14.25" customHeight="1" x14ac:dyDescent="0.25">
      <c r="C40" t="s">
        <v>28</v>
      </c>
      <c r="D40" s="110">
        <v>41</v>
      </c>
      <c r="E40" s="110">
        <v>46</v>
      </c>
      <c r="F40" s="110">
        <v>64</v>
      </c>
      <c r="G40" s="110">
        <v>66</v>
      </c>
      <c r="H40" s="110">
        <v>67</v>
      </c>
      <c r="I40" s="110">
        <v>64</v>
      </c>
      <c r="J40" s="111">
        <v>62.099999999999994</v>
      </c>
      <c r="K40" s="111">
        <v>54.8</v>
      </c>
      <c r="L40" s="111">
        <v>72.8</v>
      </c>
      <c r="M40" s="111">
        <v>80.3</v>
      </c>
      <c r="O40" s="125"/>
      <c r="P40" s="125"/>
    </row>
    <row r="41" spans="2:30" ht="14.25" customHeight="1" x14ac:dyDescent="0.25">
      <c r="C41" t="s">
        <v>29</v>
      </c>
      <c r="D41" s="110">
        <v>98</v>
      </c>
      <c r="E41" s="110">
        <v>87</v>
      </c>
      <c r="F41" s="110">
        <v>41</v>
      </c>
      <c r="G41" s="110">
        <v>22</v>
      </c>
      <c r="H41" s="110">
        <v>17</v>
      </c>
      <c r="I41" s="110">
        <v>16</v>
      </c>
      <c r="J41" s="111">
        <v>3</v>
      </c>
      <c r="K41" s="111">
        <v>0</v>
      </c>
      <c r="L41" s="111">
        <v>0</v>
      </c>
      <c r="M41" s="111">
        <v>0</v>
      </c>
      <c r="O41" s="125"/>
      <c r="P41" s="125"/>
    </row>
    <row r="42" spans="2:30" ht="14.25" customHeight="1" x14ac:dyDescent="0.25">
      <c r="C42" t="s">
        <v>30</v>
      </c>
      <c r="D42" s="110">
        <v>33</v>
      </c>
      <c r="E42" s="110">
        <v>33</v>
      </c>
      <c r="F42" s="110">
        <v>30</v>
      </c>
      <c r="G42" s="110">
        <v>30</v>
      </c>
      <c r="H42" s="110">
        <v>31</v>
      </c>
      <c r="I42" s="110">
        <v>30</v>
      </c>
      <c r="J42" s="111">
        <v>5</v>
      </c>
      <c r="K42" s="111">
        <v>3</v>
      </c>
      <c r="L42" s="111">
        <v>2</v>
      </c>
      <c r="M42" s="111">
        <v>2</v>
      </c>
      <c r="O42"/>
      <c r="P42" s="125"/>
    </row>
    <row r="43" spans="2:30" ht="14.25" customHeight="1" x14ac:dyDescent="0.3">
      <c r="B43" s="10"/>
      <c r="C43" s="12" t="s">
        <v>31</v>
      </c>
      <c r="D43" s="112">
        <f>SUM(D33:D42)</f>
        <v>534</v>
      </c>
      <c r="E43" s="112">
        <f t="shared" ref="E43:M43" si="3">SUM(E33:E42)</f>
        <v>551</v>
      </c>
      <c r="F43" s="112">
        <f t="shared" si="3"/>
        <v>556</v>
      </c>
      <c r="G43" s="112">
        <f t="shared" si="3"/>
        <v>568</v>
      </c>
      <c r="H43" s="112">
        <f t="shared" si="3"/>
        <v>603</v>
      </c>
      <c r="I43" s="112">
        <f t="shared" si="3"/>
        <v>611</v>
      </c>
      <c r="J43" s="112">
        <f t="shared" si="3"/>
        <v>730</v>
      </c>
      <c r="K43" s="112">
        <f t="shared" si="3"/>
        <v>811</v>
      </c>
      <c r="L43" s="112">
        <f t="shared" si="3"/>
        <v>1029</v>
      </c>
      <c r="M43" s="112">
        <f t="shared" si="3"/>
        <v>1104</v>
      </c>
      <c r="O43"/>
      <c r="P43" s="125"/>
    </row>
    <row r="44" spans="2:30" ht="14.25" customHeight="1" x14ac:dyDescent="0.3">
      <c r="B44" s="10"/>
      <c r="J44" s="7" t="s">
        <v>19</v>
      </c>
      <c r="K44" s="7" t="s">
        <v>19</v>
      </c>
      <c r="L44" s="7" t="s">
        <v>19</v>
      </c>
      <c r="M44" s="7"/>
      <c r="O44"/>
      <c r="P44" s="125"/>
    </row>
    <row r="45" spans="2:30" ht="14.25" customHeight="1" x14ac:dyDescent="0.3">
      <c r="B45" s="10"/>
      <c r="C45" s="13" t="s">
        <v>32</v>
      </c>
      <c r="D45" s="14">
        <f>D43-D31</f>
        <v>0</v>
      </c>
      <c r="E45" s="14">
        <f t="shared" ref="E45:L45" si="4">E43-E31</f>
        <v>5</v>
      </c>
      <c r="F45" s="14">
        <f t="shared" si="4"/>
        <v>-5</v>
      </c>
      <c r="G45" s="14">
        <f t="shared" si="4"/>
        <v>-10</v>
      </c>
      <c r="H45" s="14">
        <f t="shared" si="4"/>
        <v>2</v>
      </c>
      <c r="I45" s="14">
        <f t="shared" si="4"/>
        <v>9</v>
      </c>
      <c r="J45" s="14">
        <f t="shared" si="4"/>
        <v>28</v>
      </c>
      <c r="K45" s="14">
        <f t="shared" si="4"/>
        <v>0</v>
      </c>
      <c r="L45" s="14">
        <f t="shared" si="4"/>
        <v>27</v>
      </c>
      <c r="M45" s="14">
        <f>M43-M31</f>
        <v>36</v>
      </c>
      <c r="O45"/>
      <c r="P45" s="125"/>
    </row>
    <row r="46" spans="2:30" ht="14.25" customHeight="1" x14ac:dyDescent="0.3">
      <c r="B46" s="15"/>
      <c r="C46" s="42" t="s">
        <v>33</v>
      </c>
      <c r="D46" s="42"/>
      <c r="E46" s="42"/>
      <c r="F46" s="42"/>
      <c r="G46" s="42"/>
      <c r="H46" s="42"/>
      <c r="I46" s="42"/>
      <c r="J46" s="16"/>
      <c r="K46" s="16" t="s">
        <v>19</v>
      </c>
      <c r="L46" s="16" t="s">
        <v>19</v>
      </c>
      <c r="M46" s="16" t="s">
        <v>19</v>
      </c>
      <c r="N46" s="16"/>
      <c r="O46"/>
      <c r="P46" s="125"/>
    </row>
    <row r="47" spans="2:30" ht="14.25" customHeight="1" x14ac:dyDescent="0.25">
      <c r="D47" s="81"/>
      <c r="E47" s="81"/>
      <c r="F47" s="81"/>
      <c r="G47" s="81"/>
      <c r="H47" s="81"/>
      <c r="I47" s="81"/>
      <c r="J47" t="s">
        <v>19</v>
      </c>
      <c r="K47" t="s">
        <v>19</v>
      </c>
      <c r="L47" t="s">
        <v>19</v>
      </c>
      <c r="O47"/>
      <c r="P47" s="125"/>
      <c r="U47" s="60"/>
      <c r="V47" s="60"/>
      <c r="W47" s="60"/>
      <c r="X47" s="60"/>
    </row>
    <row r="48" spans="2:30" ht="14.25" customHeight="1" x14ac:dyDescent="0.25">
      <c r="C48" s="9"/>
      <c r="D48" s="52">
        <v>2026</v>
      </c>
      <c r="E48" s="52">
        <v>2027</v>
      </c>
      <c r="F48" s="52">
        <v>2028</v>
      </c>
      <c r="G48" s="52">
        <v>2029</v>
      </c>
      <c r="H48" s="52">
        <v>2030</v>
      </c>
      <c r="I48" s="52">
        <v>2031</v>
      </c>
      <c r="J48" s="52">
        <v>2035</v>
      </c>
      <c r="K48" s="52">
        <v>2040</v>
      </c>
      <c r="L48" s="52">
        <v>2050</v>
      </c>
      <c r="M48" s="52">
        <v>2060</v>
      </c>
      <c r="O48"/>
      <c r="P48" s="125"/>
      <c r="U48" s="60"/>
      <c r="V48" s="60"/>
      <c r="W48" s="60"/>
      <c r="X48" s="60"/>
    </row>
    <row r="49" spans="2:24" ht="14.1" customHeight="1" x14ac:dyDescent="0.3">
      <c r="B49" s="10" t="s">
        <v>53</v>
      </c>
      <c r="C49" s="154" t="s">
        <v>18</v>
      </c>
      <c r="D49" s="109">
        <v>311</v>
      </c>
      <c r="E49" s="109">
        <v>316</v>
      </c>
      <c r="F49" s="109">
        <v>323</v>
      </c>
      <c r="G49" s="109">
        <v>331</v>
      </c>
      <c r="H49" s="109">
        <v>342</v>
      </c>
      <c r="I49" s="109">
        <v>341</v>
      </c>
      <c r="J49" s="109">
        <v>399</v>
      </c>
      <c r="K49" s="109">
        <v>478</v>
      </c>
      <c r="L49" s="109">
        <v>584</v>
      </c>
      <c r="M49" s="109">
        <v>629</v>
      </c>
      <c r="O49"/>
    </row>
    <row r="50" spans="2:24" ht="14.25" customHeight="1" x14ac:dyDescent="0.25">
      <c r="B50" s="45"/>
      <c r="D50" s="110"/>
      <c r="E50" s="110"/>
      <c r="F50" s="110"/>
      <c r="G50" s="110"/>
      <c r="H50" s="110"/>
      <c r="I50" s="110"/>
      <c r="J50" s="111" t="s">
        <v>19</v>
      </c>
      <c r="K50" s="111" t="s">
        <v>19</v>
      </c>
      <c r="L50" s="111" t="s">
        <v>19</v>
      </c>
      <c r="M50" s="111"/>
      <c r="O50"/>
    </row>
    <row r="51" spans="2:24" ht="14.25" customHeight="1" x14ac:dyDescent="0.25">
      <c r="B51" s="73"/>
      <c r="C51" t="s">
        <v>21</v>
      </c>
      <c r="D51" s="110">
        <v>5</v>
      </c>
      <c r="E51" s="110">
        <v>5</v>
      </c>
      <c r="F51" s="110">
        <v>5</v>
      </c>
      <c r="G51" s="110">
        <v>5</v>
      </c>
      <c r="H51" s="110">
        <v>5</v>
      </c>
      <c r="I51" s="110">
        <v>4</v>
      </c>
      <c r="J51" s="111">
        <v>5</v>
      </c>
      <c r="K51" s="111">
        <v>5</v>
      </c>
      <c r="L51" s="111">
        <v>5</v>
      </c>
      <c r="M51" s="111">
        <v>5</v>
      </c>
      <c r="O51" s="125"/>
      <c r="P51" s="125"/>
      <c r="U51" s="60"/>
      <c r="V51" s="60"/>
      <c r="W51" s="60"/>
      <c r="X51" s="60"/>
    </row>
    <row r="52" spans="2:24" ht="14.25" customHeight="1" x14ac:dyDescent="0.25">
      <c r="B52" s="73"/>
      <c r="C52" t="s">
        <v>22</v>
      </c>
      <c r="D52" s="110">
        <v>50</v>
      </c>
      <c r="E52" s="110">
        <v>56</v>
      </c>
      <c r="F52" s="110">
        <v>60</v>
      </c>
      <c r="G52" s="110">
        <v>63</v>
      </c>
      <c r="H52" s="110">
        <v>70</v>
      </c>
      <c r="I52" s="110">
        <v>67</v>
      </c>
      <c r="J52" s="111">
        <v>82</v>
      </c>
      <c r="K52" s="111">
        <v>95</v>
      </c>
      <c r="L52" s="111">
        <v>111</v>
      </c>
      <c r="M52" s="111">
        <v>111</v>
      </c>
      <c r="O52" s="125"/>
      <c r="P52" s="125"/>
      <c r="Q52" s="91"/>
      <c r="R52" s="91"/>
      <c r="S52" s="91"/>
      <c r="T52" s="91"/>
      <c r="U52" s="97"/>
      <c r="V52" s="97"/>
      <c r="W52" s="97"/>
      <c r="X52" s="97"/>
    </row>
    <row r="53" spans="2:24" ht="14.25" customHeight="1" x14ac:dyDescent="0.25">
      <c r="B53" s="73"/>
      <c r="C53" t="s">
        <v>24</v>
      </c>
      <c r="D53" s="110">
        <v>80</v>
      </c>
      <c r="E53" s="110">
        <v>95</v>
      </c>
      <c r="F53" s="110">
        <v>101</v>
      </c>
      <c r="G53" s="110">
        <v>108</v>
      </c>
      <c r="H53" s="110">
        <v>118</v>
      </c>
      <c r="I53" s="110">
        <v>128</v>
      </c>
      <c r="J53" s="111">
        <v>168</v>
      </c>
      <c r="K53" s="111">
        <v>217</v>
      </c>
      <c r="L53" s="111">
        <v>271</v>
      </c>
      <c r="M53" s="111">
        <v>316</v>
      </c>
      <c r="O53" s="125"/>
      <c r="P53" s="125"/>
      <c r="Q53" s="82"/>
      <c r="R53" s="82" t="s">
        <v>14</v>
      </c>
      <c r="S53" s="82"/>
      <c r="T53" s="82"/>
      <c r="U53" s="83"/>
      <c r="V53" s="83"/>
      <c r="W53" s="83"/>
      <c r="X53" s="97"/>
    </row>
    <row r="54" spans="2:24" ht="14.25" customHeight="1" x14ac:dyDescent="0.3">
      <c r="B54" s="10"/>
      <c r="C54" t="s">
        <v>25</v>
      </c>
      <c r="D54" s="110">
        <v>22</v>
      </c>
      <c r="E54" s="110">
        <v>25</v>
      </c>
      <c r="F54" s="110">
        <v>29</v>
      </c>
      <c r="G54" s="110">
        <v>34</v>
      </c>
      <c r="H54" s="110">
        <v>39</v>
      </c>
      <c r="I54" s="110">
        <v>42</v>
      </c>
      <c r="J54" s="111">
        <v>57</v>
      </c>
      <c r="K54" s="111">
        <v>65</v>
      </c>
      <c r="L54" s="111">
        <v>74</v>
      </c>
      <c r="M54" s="111">
        <v>75</v>
      </c>
      <c r="O54" s="125"/>
      <c r="P54" s="125"/>
      <c r="Q54" s="82"/>
      <c r="R54" s="192">
        <f>MATCH($P$33,B8:$B$105,0)-1</f>
        <v>59</v>
      </c>
      <c r="S54" s="192">
        <f t="shared" ref="S54:X54" si="5">MATCH(S$55,$C$7:$M$7,0)</f>
        <v>2</v>
      </c>
      <c r="T54" s="192">
        <f t="shared" si="5"/>
        <v>6</v>
      </c>
      <c r="U54" s="192">
        <f t="shared" si="5"/>
        <v>8</v>
      </c>
      <c r="V54" s="192">
        <f t="shared" si="5"/>
        <v>9</v>
      </c>
      <c r="W54" s="192">
        <f t="shared" si="5"/>
        <v>10</v>
      </c>
      <c r="X54" s="192">
        <f t="shared" si="5"/>
        <v>11</v>
      </c>
    </row>
    <row r="55" spans="2:24" ht="14.25" customHeight="1" x14ac:dyDescent="0.3">
      <c r="B55" s="10"/>
      <c r="C55" t="s">
        <v>26</v>
      </c>
      <c r="D55" s="110">
        <v>0</v>
      </c>
      <c r="E55" s="110">
        <v>0</v>
      </c>
      <c r="F55" s="110">
        <v>0</v>
      </c>
      <c r="G55" s="110">
        <v>0</v>
      </c>
      <c r="H55" s="110">
        <v>0</v>
      </c>
      <c r="I55" s="110">
        <v>0</v>
      </c>
      <c r="J55" s="111">
        <v>0</v>
      </c>
      <c r="K55" s="111">
        <v>0</v>
      </c>
      <c r="L55" s="111">
        <v>0</v>
      </c>
      <c r="M55" s="111">
        <v>0</v>
      </c>
      <c r="O55" s="125"/>
      <c r="P55" s="125"/>
      <c r="Q55" s="98"/>
      <c r="R55" s="84"/>
      <c r="S55" s="84">
        <v>2026</v>
      </c>
      <c r="T55" s="84">
        <v>2030</v>
      </c>
      <c r="U55" s="85">
        <v>2035</v>
      </c>
      <c r="V55" s="85">
        <v>2040</v>
      </c>
      <c r="W55" s="85">
        <v>2050</v>
      </c>
      <c r="X55" s="85">
        <v>2060</v>
      </c>
    </row>
    <row r="56" spans="2:24" ht="14.25" customHeight="1" x14ac:dyDescent="0.25">
      <c r="C56" t="s">
        <v>81</v>
      </c>
      <c r="D56" s="110">
        <v>41</v>
      </c>
      <c r="E56" s="110">
        <v>31</v>
      </c>
      <c r="F56" s="110">
        <v>30</v>
      </c>
      <c r="G56" s="110">
        <v>29</v>
      </c>
      <c r="H56" s="110">
        <v>30</v>
      </c>
      <c r="I56" s="110">
        <v>28</v>
      </c>
      <c r="J56" s="111">
        <v>24.2</v>
      </c>
      <c r="K56" s="111">
        <v>18.5</v>
      </c>
      <c r="L56" s="111">
        <v>19.100000000000001</v>
      </c>
      <c r="M56" s="111">
        <v>28.5</v>
      </c>
      <c r="O56" s="125"/>
      <c r="P56" s="125"/>
      <c r="Q56" s="192">
        <f ca="1">MATCH($R56,OFFSET($B$8,$R$54,1,17),0)-1</f>
        <v>0</v>
      </c>
      <c r="R56" s="89" t="s">
        <v>18</v>
      </c>
      <c r="S56" s="99">
        <f t="shared" ref="S56:X56" ca="1" si="6">OFFSET($B$8,$R$54+$Q56,S$54)</f>
        <v>453</v>
      </c>
      <c r="T56" s="99">
        <f t="shared" ca="1" si="6"/>
        <v>482</v>
      </c>
      <c r="U56" s="99">
        <f t="shared" ca="1" si="6"/>
        <v>543</v>
      </c>
      <c r="V56" s="99">
        <f t="shared" ca="1" si="6"/>
        <v>596</v>
      </c>
      <c r="W56" s="99">
        <f t="shared" ca="1" si="6"/>
        <v>669</v>
      </c>
      <c r="X56" s="99">
        <f t="shared" ca="1" si="6"/>
        <v>719</v>
      </c>
    </row>
    <row r="57" spans="2:24" ht="14.25" customHeight="1" x14ac:dyDescent="0.25">
      <c r="C57" t="s">
        <v>27</v>
      </c>
      <c r="D57" s="110">
        <v>35</v>
      </c>
      <c r="E57" s="110">
        <v>27</v>
      </c>
      <c r="F57" s="110">
        <v>25</v>
      </c>
      <c r="G57" s="110">
        <v>25</v>
      </c>
      <c r="H57" s="110">
        <v>13</v>
      </c>
      <c r="I57" s="110">
        <v>18</v>
      </c>
      <c r="J57" s="111">
        <v>28</v>
      </c>
      <c r="K57" s="111">
        <v>36</v>
      </c>
      <c r="L57" s="111">
        <v>51</v>
      </c>
      <c r="M57" s="111">
        <v>48</v>
      </c>
      <c r="N57" s="7"/>
      <c r="O57" s="125"/>
      <c r="P57" s="125"/>
      <c r="Q57" s="192"/>
      <c r="R57" s="86"/>
      <c r="S57" s="91"/>
      <c r="T57" s="91"/>
      <c r="U57" s="91"/>
      <c r="V57" s="91"/>
      <c r="W57" s="91"/>
      <c r="X57" s="91"/>
    </row>
    <row r="58" spans="2:24" ht="14.25" customHeight="1" x14ac:dyDescent="0.25">
      <c r="C58" t="s">
        <v>28</v>
      </c>
      <c r="D58" s="110">
        <v>37</v>
      </c>
      <c r="E58" s="110">
        <v>38</v>
      </c>
      <c r="F58" s="110">
        <v>39</v>
      </c>
      <c r="G58" s="110">
        <v>44</v>
      </c>
      <c r="H58" s="110">
        <v>49</v>
      </c>
      <c r="I58" s="110">
        <v>43</v>
      </c>
      <c r="J58" s="111">
        <v>34.799999999999997</v>
      </c>
      <c r="K58" s="111">
        <v>34.5</v>
      </c>
      <c r="L58" s="111">
        <v>43.9</v>
      </c>
      <c r="M58" s="111">
        <v>36.5</v>
      </c>
      <c r="N58" s="7"/>
      <c r="O58" s="125"/>
      <c r="P58" s="125"/>
      <c r="Q58" s="192">
        <f t="shared" ref="Q58:Q67" ca="1" si="7">MATCH($R58,OFFSET($B$8,$R$54,1,17),0)-1</f>
        <v>8</v>
      </c>
      <c r="R58" s="91" t="s">
        <v>27</v>
      </c>
      <c r="S58" s="87">
        <f t="shared" ref="S58:X67" ca="1" si="8">OFFSET($B$8,$R$54+$Q58,S$54)</f>
        <v>405</v>
      </c>
      <c r="T58" s="87">
        <f t="shared" ca="1" si="8"/>
        <v>359</v>
      </c>
      <c r="U58" s="87">
        <f t="shared" ca="1" si="8"/>
        <v>351</v>
      </c>
      <c r="V58" s="87">
        <f t="shared" ca="1" si="8"/>
        <v>356</v>
      </c>
      <c r="W58" s="87">
        <f t="shared" ca="1" si="8"/>
        <v>315</v>
      </c>
      <c r="X58" s="87">
        <f t="shared" ca="1" si="8"/>
        <v>274</v>
      </c>
    </row>
    <row r="59" spans="2:24" ht="14.25" customHeight="1" x14ac:dyDescent="0.25">
      <c r="C59" t="s">
        <v>29</v>
      </c>
      <c r="D59" s="110">
        <v>0</v>
      </c>
      <c r="E59" s="110">
        <v>0</v>
      </c>
      <c r="F59" s="110">
        <v>0</v>
      </c>
      <c r="G59" s="110">
        <v>0</v>
      </c>
      <c r="H59" s="110">
        <v>0</v>
      </c>
      <c r="I59" s="110">
        <v>0</v>
      </c>
      <c r="J59" s="111">
        <v>0</v>
      </c>
      <c r="K59" s="111">
        <v>0</v>
      </c>
      <c r="L59" s="111">
        <v>0</v>
      </c>
      <c r="M59" s="111">
        <v>0</v>
      </c>
      <c r="O59" s="125"/>
      <c r="P59" s="125"/>
      <c r="Q59" s="192">
        <f t="shared" ca="1" si="7"/>
        <v>10</v>
      </c>
      <c r="R59" s="91" t="s">
        <v>29</v>
      </c>
      <c r="S59" s="87">
        <f t="shared" ca="1" si="8"/>
        <v>1</v>
      </c>
      <c r="T59" s="87">
        <f t="shared" ca="1" si="8"/>
        <v>0</v>
      </c>
      <c r="U59" s="87">
        <f t="shared" ca="1" si="8"/>
        <v>0</v>
      </c>
      <c r="V59" s="87">
        <f t="shared" ca="1" si="8"/>
        <v>0</v>
      </c>
      <c r="W59" s="87">
        <f t="shared" ca="1" si="8"/>
        <v>0</v>
      </c>
      <c r="X59" s="87">
        <f t="shared" ca="1" si="8"/>
        <v>0</v>
      </c>
    </row>
    <row r="60" spans="2:24" ht="14.25" customHeight="1" x14ac:dyDescent="0.25">
      <c r="C60" t="s">
        <v>30</v>
      </c>
      <c r="D60" s="110">
        <v>12</v>
      </c>
      <c r="E60" s="110">
        <v>12</v>
      </c>
      <c r="F60" s="110">
        <v>12</v>
      </c>
      <c r="G60" s="110">
        <v>12</v>
      </c>
      <c r="H60" s="110">
        <v>12</v>
      </c>
      <c r="I60" s="110">
        <v>12</v>
      </c>
      <c r="J60" s="111">
        <v>1</v>
      </c>
      <c r="K60" s="111">
        <v>0</v>
      </c>
      <c r="L60" s="111">
        <v>0</v>
      </c>
      <c r="M60" s="111">
        <v>0</v>
      </c>
      <c r="O60" s="125"/>
      <c r="P60" s="125"/>
      <c r="Q60" s="192">
        <f t="shared" ca="1" si="7"/>
        <v>9</v>
      </c>
      <c r="R60" s="91" t="s">
        <v>28</v>
      </c>
      <c r="S60" s="88">
        <f t="shared" ca="1" si="8"/>
        <v>5</v>
      </c>
      <c r="T60" s="88">
        <f t="shared" ca="1" si="8"/>
        <v>12</v>
      </c>
      <c r="U60" s="88">
        <f t="shared" ca="1" si="8"/>
        <v>11.4</v>
      </c>
      <c r="V60" s="88">
        <f t="shared" ca="1" si="8"/>
        <v>13.1</v>
      </c>
      <c r="W60" s="88">
        <f t="shared" ca="1" si="8"/>
        <v>12.2</v>
      </c>
      <c r="X60" s="193">
        <f t="shared" ca="1" si="8"/>
        <v>10.799999999999999</v>
      </c>
    </row>
    <row r="61" spans="2:24" ht="14.25" customHeight="1" x14ac:dyDescent="0.3">
      <c r="B61" s="10"/>
      <c r="C61" s="12" t="s">
        <v>31</v>
      </c>
      <c r="D61" s="112">
        <f>SUM(D51:D60)</f>
        <v>282</v>
      </c>
      <c r="E61" s="112">
        <f t="shared" ref="E61:M61" si="9">SUM(E51:E60)</f>
        <v>289</v>
      </c>
      <c r="F61" s="112">
        <f t="shared" si="9"/>
        <v>301</v>
      </c>
      <c r="G61" s="112">
        <f t="shared" si="9"/>
        <v>320</v>
      </c>
      <c r="H61" s="112">
        <f t="shared" si="9"/>
        <v>336</v>
      </c>
      <c r="I61" s="112">
        <f t="shared" si="9"/>
        <v>342</v>
      </c>
      <c r="J61" s="112">
        <f t="shared" si="9"/>
        <v>400</v>
      </c>
      <c r="K61" s="112">
        <f t="shared" si="9"/>
        <v>471</v>
      </c>
      <c r="L61" s="112">
        <f t="shared" si="9"/>
        <v>575</v>
      </c>
      <c r="M61" s="112">
        <f t="shared" si="9"/>
        <v>620</v>
      </c>
      <c r="O61" s="125"/>
      <c r="P61" s="125"/>
      <c r="Q61" s="192">
        <f t="shared" ca="1" si="7"/>
        <v>11</v>
      </c>
      <c r="R61" s="91" t="s">
        <v>30</v>
      </c>
      <c r="S61" s="87">
        <f t="shared" ca="1" si="8"/>
        <v>9</v>
      </c>
      <c r="T61" s="87">
        <f t="shared" ca="1" si="8"/>
        <v>7</v>
      </c>
      <c r="U61" s="87">
        <f t="shared" ca="1" si="8"/>
        <v>0</v>
      </c>
      <c r="V61" s="87">
        <f t="shared" ca="1" si="8"/>
        <v>0</v>
      </c>
      <c r="W61" s="87">
        <f t="shared" ca="1" si="8"/>
        <v>0</v>
      </c>
      <c r="X61" s="87">
        <f t="shared" ca="1" si="8"/>
        <v>0</v>
      </c>
    </row>
    <row r="62" spans="2:24" ht="14.25" customHeight="1" x14ac:dyDescent="0.3">
      <c r="B62" s="10"/>
      <c r="J62" s="7" t="s">
        <v>19</v>
      </c>
      <c r="K62" s="7" t="s">
        <v>19</v>
      </c>
      <c r="L62" s="7" t="s">
        <v>19</v>
      </c>
      <c r="M62" s="7"/>
      <c r="O62" s="125"/>
      <c r="P62" s="125"/>
      <c r="Q62" s="192">
        <f t="shared" ca="1" si="7"/>
        <v>7</v>
      </c>
      <c r="R62" s="151" t="s">
        <v>81</v>
      </c>
      <c r="S62" s="87">
        <f t="shared" ca="1" si="8"/>
        <v>11</v>
      </c>
      <c r="T62" s="87">
        <f t="shared" ca="1" si="8"/>
        <v>14</v>
      </c>
      <c r="U62" s="87">
        <f t="shared" ca="1" si="8"/>
        <v>7.6</v>
      </c>
      <c r="V62" s="87">
        <f t="shared" ca="1" si="8"/>
        <v>4.9000000000000004</v>
      </c>
      <c r="W62" s="87">
        <f t="shared" ca="1" si="8"/>
        <v>4.8</v>
      </c>
      <c r="X62" s="87">
        <f t="shared" ca="1" si="8"/>
        <v>8.1999999999999993</v>
      </c>
    </row>
    <row r="63" spans="2:24" ht="14.25" customHeight="1" x14ac:dyDescent="0.3">
      <c r="B63" s="10"/>
      <c r="C63" s="13" t="s">
        <v>32</v>
      </c>
      <c r="D63" s="14">
        <f>D61-D49</f>
        <v>-29</v>
      </c>
      <c r="E63" s="14">
        <f t="shared" ref="E63:M63" si="10">E61-E49</f>
        <v>-27</v>
      </c>
      <c r="F63" s="14">
        <f t="shared" si="10"/>
        <v>-22</v>
      </c>
      <c r="G63" s="14">
        <f t="shared" si="10"/>
        <v>-11</v>
      </c>
      <c r="H63" s="14">
        <f t="shared" si="10"/>
        <v>-6</v>
      </c>
      <c r="I63" s="14">
        <f t="shared" si="10"/>
        <v>1</v>
      </c>
      <c r="J63" s="14">
        <f t="shared" si="10"/>
        <v>1</v>
      </c>
      <c r="K63" s="14">
        <f t="shared" si="10"/>
        <v>-7</v>
      </c>
      <c r="L63" s="14">
        <f t="shared" si="10"/>
        <v>-9</v>
      </c>
      <c r="M63" s="14">
        <f t="shared" si="10"/>
        <v>-9</v>
      </c>
      <c r="O63" s="125"/>
      <c r="P63" s="125"/>
      <c r="Q63" s="192">
        <f t="shared" ca="1" si="7"/>
        <v>2</v>
      </c>
      <c r="R63" s="91" t="s">
        <v>21</v>
      </c>
      <c r="S63" s="87">
        <f t="shared" ca="1" si="8"/>
        <v>56</v>
      </c>
      <c r="T63" s="87">
        <f t="shared" ca="1" si="8"/>
        <v>56</v>
      </c>
      <c r="U63" s="87">
        <f t="shared" ca="1" si="8"/>
        <v>56</v>
      </c>
      <c r="V63" s="87">
        <f t="shared" ca="1" si="8"/>
        <v>56</v>
      </c>
      <c r="W63" s="87">
        <f t="shared" ca="1" si="8"/>
        <v>56</v>
      </c>
      <c r="X63" s="87">
        <f t="shared" ca="1" si="8"/>
        <v>56</v>
      </c>
    </row>
    <row r="64" spans="2:24" ht="14.25" customHeight="1" x14ac:dyDescent="0.3">
      <c r="B64" s="15"/>
      <c r="C64" s="42" t="s">
        <v>33</v>
      </c>
      <c r="D64" s="42"/>
      <c r="E64" s="42"/>
      <c r="F64" s="42"/>
      <c r="G64" s="42"/>
      <c r="H64" s="42"/>
      <c r="I64" s="42"/>
      <c r="J64" s="16"/>
      <c r="K64" s="16" t="s">
        <v>19</v>
      </c>
      <c r="L64" s="16" t="s">
        <v>19</v>
      </c>
      <c r="M64" s="16" t="s">
        <v>19</v>
      </c>
      <c r="N64" s="16"/>
      <c r="O64" s="125"/>
      <c r="P64" s="125"/>
      <c r="Q64" s="192">
        <f t="shared" ca="1" si="7"/>
        <v>3</v>
      </c>
      <c r="R64" s="91" t="s">
        <v>22</v>
      </c>
      <c r="S64" s="87">
        <f t="shared" ca="1" si="8"/>
        <v>60</v>
      </c>
      <c r="T64" s="87">
        <f t="shared" ca="1" si="8"/>
        <v>76</v>
      </c>
      <c r="U64" s="87">
        <f t="shared" ca="1" si="8"/>
        <v>91</v>
      </c>
      <c r="V64" s="87">
        <f t="shared" ca="1" si="8"/>
        <v>107</v>
      </c>
      <c r="W64" s="87">
        <f t="shared" ca="1" si="8"/>
        <v>131</v>
      </c>
      <c r="X64" s="87">
        <f t="shared" ca="1" si="8"/>
        <v>171</v>
      </c>
    </row>
    <row r="65" spans="2:24" ht="14.25" customHeight="1" x14ac:dyDescent="0.25">
      <c r="D65" s="81"/>
      <c r="E65" s="81"/>
      <c r="F65" s="81"/>
      <c r="G65" s="81"/>
      <c r="H65" s="81"/>
      <c r="I65" s="81"/>
      <c r="J65" t="s">
        <v>19</v>
      </c>
      <c r="K65" t="s">
        <v>19</v>
      </c>
      <c r="L65" t="s">
        <v>19</v>
      </c>
      <c r="O65" s="125"/>
      <c r="P65" s="125"/>
      <c r="Q65" s="192">
        <f t="shared" ca="1" si="7"/>
        <v>4</v>
      </c>
      <c r="R65" s="91" t="s">
        <v>24</v>
      </c>
      <c r="S65" s="87">
        <f t="shared" ca="1" si="8"/>
        <v>6</v>
      </c>
      <c r="T65" s="87">
        <f t="shared" ca="1" si="8"/>
        <v>10</v>
      </c>
      <c r="U65" s="87">
        <f t="shared" ca="1" si="8"/>
        <v>28</v>
      </c>
      <c r="V65" s="87">
        <f t="shared" ca="1" si="8"/>
        <v>36</v>
      </c>
      <c r="W65" s="87">
        <f t="shared" ca="1" si="8"/>
        <v>62</v>
      </c>
      <c r="X65" s="87">
        <f t="shared" ca="1" si="8"/>
        <v>65</v>
      </c>
    </row>
    <row r="66" spans="2:24" ht="14.25" customHeight="1" x14ac:dyDescent="0.25">
      <c r="C66" s="9"/>
      <c r="D66" s="52">
        <v>2026</v>
      </c>
      <c r="E66" s="52">
        <v>2027</v>
      </c>
      <c r="F66" s="52">
        <v>2028</v>
      </c>
      <c r="G66" s="52">
        <v>2029</v>
      </c>
      <c r="H66" s="52">
        <v>2030</v>
      </c>
      <c r="I66" s="52">
        <v>2031</v>
      </c>
      <c r="J66" s="52">
        <v>2035</v>
      </c>
      <c r="K66" s="52">
        <v>2040</v>
      </c>
      <c r="L66" s="52">
        <v>2050</v>
      </c>
      <c r="M66" s="52">
        <v>2060</v>
      </c>
      <c r="O66" s="125"/>
      <c r="P66" s="125"/>
      <c r="Q66" s="192">
        <f t="shared" ca="1" si="7"/>
        <v>5</v>
      </c>
      <c r="R66" s="91" t="s">
        <v>25</v>
      </c>
      <c r="S66" s="87">
        <f t="shared" ca="1" si="8"/>
        <v>31</v>
      </c>
      <c r="T66" s="87">
        <f t="shared" ca="1" si="8"/>
        <v>61</v>
      </c>
      <c r="U66" s="87">
        <f t="shared" ca="1" si="8"/>
        <v>90</v>
      </c>
      <c r="V66" s="87">
        <f t="shared" ca="1" si="8"/>
        <v>114</v>
      </c>
      <c r="W66" s="87">
        <f t="shared" ca="1" si="8"/>
        <v>149</v>
      </c>
      <c r="X66" s="87">
        <f t="shared" ca="1" si="8"/>
        <v>184</v>
      </c>
    </row>
    <row r="67" spans="2:24" ht="14.25" customHeight="1" x14ac:dyDescent="0.3">
      <c r="B67" s="10" t="s">
        <v>23</v>
      </c>
      <c r="C67" s="154" t="s">
        <v>18</v>
      </c>
      <c r="D67" s="109">
        <v>453</v>
      </c>
      <c r="E67" s="109">
        <v>458</v>
      </c>
      <c r="F67" s="109">
        <v>464</v>
      </c>
      <c r="G67" s="109">
        <v>472</v>
      </c>
      <c r="H67" s="109">
        <v>482</v>
      </c>
      <c r="I67" s="109">
        <v>479</v>
      </c>
      <c r="J67" s="109">
        <v>543</v>
      </c>
      <c r="K67" s="109">
        <v>596</v>
      </c>
      <c r="L67" s="109">
        <v>669</v>
      </c>
      <c r="M67" s="109">
        <v>719</v>
      </c>
      <c r="O67" s="125"/>
      <c r="P67" s="125"/>
      <c r="Q67" s="192">
        <f t="shared" ca="1" si="7"/>
        <v>6</v>
      </c>
      <c r="R67" s="91" t="s">
        <v>26</v>
      </c>
      <c r="S67" s="87">
        <f t="shared" ca="1" si="8"/>
        <v>0</v>
      </c>
      <c r="T67" s="87">
        <f t="shared" ca="1" si="8"/>
        <v>0</v>
      </c>
      <c r="U67" s="87">
        <f t="shared" ca="1" si="8"/>
        <v>0</v>
      </c>
      <c r="V67" s="87">
        <f t="shared" ca="1" si="8"/>
        <v>0</v>
      </c>
      <c r="W67" s="87">
        <f t="shared" ca="1" si="8"/>
        <v>0</v>
      </c>
      <c r="X67" s="87">
        <f t="shared" ca="1" si="8"/>
        <v>0</v>
      </c>
    </row>
    <row r="68" spans="2:24" ht="14.25" customHeight="1" x14ac:dyDescent="0.25">
      <c r="B68" s="73"/>
      <c r="D68" s="110"/>
      <c r="E68" s="110"/>
      <c r="F68" s="110"/>
      <c r="G68" s="110"/>
      <c r="H68" s="110"/>
      <c r="I68" s="110"/>
      <c r="J68" s="111" t="s">
        <v>19</v>
      </c>
      <c r="K68" s="111" t="s">
        <v>19</v>
      </c>
      <c r="L68" s="111" t="s">
        <v>19</v>
      </c>
      <c r="M68" s="111"/>
      <c r="O68" s="125"/>
      <c r="P68" s="125"/>
    </row>
    <row r="69" spans="2:24" ht="14.25" customHeight="1" x14ac:dyDescent="0.25">
      <c r="B69" s="73"/>
      <c r="C69" t="s">
        <v>21</v>
      </c>
      <c r="D69" s="110">
        <v>56</v>
      </c>
      <c r="E69" s="110">
        <v>56</v>
      </c>
      <c r="F69" s="110">
        <v>56</v>
      </c>
      <c r="G69" s="110">
        <v>56</v>
      </c>
      <c r="H69" s="110">
        <v>56</v>
      </c>
      <c r="I69" s="110">
        <v>54</v>
      </c>
      <c r="J69" s="111">
        <v>56</v>
      </c>
      <c r="K69" s="111">
        <v>56</v>
      </c>
      <c r="L69" s="111">
        <v>56</v>
      </c>
      <c r="M69" s="111">
        <v>56</v>
      </c>
      <c r="O69" s="125"/>
      <c r="P69" s="125"/>
    </row>
    <row r="70" spans="2:24" ht="14.25" customHeight="1" x14ac:dyDescent="0.25">
      <c r="B70" s="73"/>
      <c r="C70" t="s">
        <v>22</v>
      </c>
      <c r="D70" s="110">
        <v>60</v>
      </c>
      <c r="E70" s="110">
        <v>64</v>
      </c>
      <c r="F70" s="110">
        <v>68</v>
      </c>
      <c r="G70" s="110">
        <v>72</v>
      </c>
      <c r="H70" s="110">
        <v>76</v>
      </c>
      <c r="I70" s="110">
        <v>77</v>
      </c>
      <c r="J70" s="111">
        <v>91</v>
      </c>
      <c r="K70" s="111">
        <v>107</v>
      </c>
      <c r="L70" s="111">
        <v>131</v>
      </c>
      <c r="M70" s="111">
        <v>171</v>
      </c>
      <c r="O70" s="125"/>
      <c r="P70" s="125"/>
    </row>
    <row r="71" spans="2:24" ht="14.25" customHeight="1" x14ac:dyDescent="0.25">
      <c r="B71" s="73"/>
      <c r="C71" t="s">
        <v>24</v>
      </c>
      <c r="D71" s="110">
        <v>6</v>
      </c>
      <c r="E71" s="110">
        <v>9</v>
      </c>
      <c r="F71" s="110">
        <v>9</v>
      </c>
      <c r="G71" s="110">
        <v>11</v>
      </c>
      <c r="H71" s="110">
        <v>10</v>
      </c>
      <c r="I71" s="110">
        <v>12</v>
      </c>
      <c r="J71" s="111">
        <v>28</v>
      </c>
      <c r="K71" s="111">
        <v>36</v>
      </c>
      <c r="L71" s="111">
        <v>62</v>
      </c>
      <c r="M71" s="111">
        <v>65</v>
      </c>
      <c r="N71" s="7"/>
      <c r="O71" s="125"/>
      <c r="P71" s="125"/>
      <c r="Q71" s="91"/>
      <c r="R71" s="91"/>
      <c r="S71" s="91"/>
      <c r="T71" s="91"/>
      <c r="U71" s="91"/>
      <c r="V71" s="91"/>
      <c r="W71" s="91"/>
      <c r="X71" s="91"/>
    </row>
    <row r="72" spans="2:24" ht="14.25" customHeight="1" x14ac:dyDescent="0.3">
      <c r="B72" s="10"/>
      <c r="C72" t="s">
        <v>25</v>
      </c>
      <c r="D72" s="110">
        <v>31</v>
      </c>
      <c r="E72" s="110">
        <v>36</v>
      </c>
      <c r="F72" s="110">
        <v>43</v>
      </c>
      <c r="G72" s="110">
        <v>52</v>
      </c>
      <c r="H72" s="110">
        <v>61</v>
      </c>
      <c r="I72" s="110">
        <v>67</v>
      </c>
      <c r="J72" s="111">
        <v>90</v>
      </c>
      <c r="K72" s="111">
        <v>114</v>
      </c>
      <c r="L72" s="111">
        <v>149</v>
      </c>
      <c r="M72" s="111">
        <v>184</v>
      </c>
      <c r="N72" s="7"/>
      <c r="O72" s="125"/>
      <c r="P72" s="125"/>
    </row>
    <row r="73" spans="2:24" ht="14.25" customHeight="1" x14ac:dyDescent="0.3">
      <c r="B73" s="10"/>
      <c r="C73" t="s">
        <v>26</v>
      </c>
      <c r="D73" s="110">
        <v>0</v>
      </c>
      <c r="E73" s="110">
        <v>0</v>
      </c>
      <c r="F73" s="110">
        <v>0</v>
      </c>
      <c r="G73" s="110">
        <v>0</v>
      </c>
      <c r="H73" s="110">
        <v>0</v>
      </c>
      <c r="I73" s="110">
        <v>0</v>
      </c>
      <c r="J73" s="111">
        <v>0</v>
      </c>
      <c r="K73" s="111">
        <v>0</v>
      </c>
      <c r="L73" s="111">
        <v>0</v>
      </c>
      <c r="M73" s="111">
        <v>0</v>
      </c>
      <c r="O73" s="125"/>
      <c r="P73" s="125"/>
      <c r="Q73" s="7"/>
      <c r="R73" s="7"/>
      <c r="S73" s="7"/>
      <c r="U73" s="60"/>
      <c r="V73" s="60"/>
      <c r="W73" s="60"/>
      <c r="X73" s="60"/>
    </row>
    <row r="74" spans="2:24" ht="14.25" customHeight="1" x14ac:dyDescent="0.3">
      <c r="B74" s="10"/>
      <c r="C74" t="s">
        <v>81</v>
      </c>
      <c r="D74" s="110">
        <v>11</v>
      </c>
      <c r="E74" s="110">
        <v>13</v>
      </c>
      <c r="F74" s="110">
        <v>13</v>
      </c>
      <c r="G74" s="110">
        <v>13</v>
      </c>
      <c r="H74" s="110">
        <v>14</v>
      </c>
      <c r="I74" s="110">
        <v>13</v>
      </c>
      <c r="J74" s="111">
        <v>7.6</v>
      </c>
      <c r="K74" s="111">
        <v>4.9000000000000004</v>
      </c>
      <c r="L74" s="111">
        <v>4.8</v>
      </c>
      <c r="M74" s="111">
        <v>8.1999999999999993</v>
      </c>
      <c r="O74" s="125"/>
      <c r="P74" s="125"/>
      <c r="Q74" s="7"/>
      <c r="R74" s="7"/>
      <c r="S74" s="7"/>
      <c r="U74" s="60"/>
      <c r="V74" s="60"/>
      <c r="W74" s="60"/>
      <c r="X74" s="60"/>
    </row>
    <row r="75" spans="2:24" ht="14.25" customHeight="1" x14ac:dyDescent="0.25">
      <c r="C75" t="s">
        <v>27</v>
      </c>
      <c r="D75" s="110">
        <v>405</v>
      </c>
      <c r="E75" s="110">
        <v>392</v>
      </c>
      <c r="F75" s="110">
        <v>382</v>
      </c>
      <c r="G75" s="110">
        <v>370</v>
      </c>
      <c r="H75" s="110">
        <v>359</v>
      </c>
      <c r="I75" s="110">
        <v>341</v>
      </c>
      <c r="J75" s="111">
        <v>351</v>
      </c>
      <c r="K75" s="111">
        <v>356</v>
      </c>
      <c r="L75" s="111">
        <v>315</v>
      </c>
      <c r="M75" s="111">
        <v>274</v>
      </c>
      <c r="O75" s="125"/>
      <c r="P75" s="125"/>
      <c r="U75" s="60"/>
      <c r="V75" s="60"/>
      <c r="W75" s="60"/>
      <c r="X75" s="60"/>
    </row>
    <row r="76" spans="2:24" ht="14.25" customHeight="1" x14ac:dyDescent="0.25">
      <c r="C76" t="s">
        <v>28</v>
      </c>
      <c r="D76" s="110">
        <v>5</v>
      </c>
      <c r="E76" s="110">
        <v>5</v>
      </c>
      <c r="F76" s="110">
        <v>7</v>
      </c>
      <c r="G76" s="110">
        <v>7</v>
      </c>
      <c r="H76" s="110">
        <v>12</v>
      </c>
      <c r="I76" s="110">
        <v>11</v>
      </c>
      <c r="J76" s="111">
        <v>11.4</v>
      </c>
      <c r="K76" s="111">
        <v>13.1</v>
      </c>
      <c r="L76" s="111">
        <v>12.2</v>
      </c>
      <c r="M76" s="111">
        <v>10.799999999999999</v>
      </c>
      <c r="N76" s="7"/>
      <c r="O76" s="125"/>
      <c r="P76" s="125"/>
      <c r="Q76" s="7"/>
      <c r="U76" s="60"/>
      <c r="V76" s="60"/>
      <c r="W76" s="60"/>
      <c r="X76" s="60"/>
    </row>
    <row r="77" spans="2:24" ht="14.25" customHeight="1" x14ac:dyDescent="0.25">
      <c r="C77" t="s">
        <v>29</v>
      </c>
      <c r="D77" s="110">
        <v>1</v>
      </c>
      <c r="E77" s="110">
        <v>0</v>
      </c>
      <c r="F77" s="110">
        <v>0</v>
      </c>
      <c r="G77" s="110">
        <v>0</v>
      </c>
      <c r="H77" s="110">
        <v>0</v>
      </c>
      <c r="I77" s="110">
        <v>0</v>
      </c>
      <c r="J77" s="110">
        <v>0</v>
      </c>
      <c r="K77" s="110">
        <v>0</v>
      </c>
      <c r="L77" s="110">
        <v>0</v>
      </c>
      <c r="M77" s="110">
        <v>0</v>
      </c>
      <c r="N77" s="7"/>
      <c r="O77" s="125"/>
      <c r="P77" s="125"/>
      <c r="U77" s="60"/>
      <c r="V77" s="60"/>
      <c r="W77" s="60"/>
      <c r="X77" s="60"/>
    </row>
    <row r="78" spans="2:24" ht="14.25" customHeight="1" x14ac:dyDescent="0.25">
      <c r="C78" t="s">
        <v>30</v>
      </c>
      <c r="D78" s="110">
        <v>9</v>
      </c>
      <c r="E78" s="110">
        <v>8</v>
      </c>
      <c r="F78" s="110">
        <v>7</v>
      </c>
      <c r="G78" s="110">
        <v>7</v>
      </c>
      <c r="H78" s="110">
        <v>7</v>
      </c>
      <c r="I78" s="110">
        <v>6</v>
      </c>
      <c r="J78" s="111">
        <v>0</v>
      </c>
      <c r="K78" s="111">
        <v>0</v>
      </c>
      <c r="L78" s="111">
        <v>0</v>
      </c>
      <c r="M78" s="111">
        <v>0</v>
      </c>
      <c r="O78" s="125"/>
      <c r="P78" s="125"/>
      <c r="U78" s="60"/>
      <c r="V78" s="60"/>
      <c r="W78" s="60"/>
      <c r="X78" s="60"/>
    </row>
    <row r="79" spans="2:24" ht="14.25" customHeight="1" x14ac:dyDescent="0.3">
      <c r="B79" s="10"/>
      <c r="C79" s="12" t="s">
        <v>31</v>
      </c>
      <c r="D79" s="112">
        <f>SUM(D69:D78)</f>
        <v>584</v>
      </c>
      <c r="E79" s="112">
        <f t="shared" ref="E79:M79" si="11">SUM(E69:E78)</f>
        <v>583</v>
      </c>
      <c r="F79" s="112">
        <f t="shared" si="11"/>
        <v>585</v>
      </c>
      <c r="G79" s="112">
        <f t="shared" si="11"/>
        <v>588</v>
      </c>
      <c r="H79" s="112">
        <f t="shared" si="11"/>
        <v>595</v>
      </c>
      <c r="I79" s="112">
        <f t="shared" si="11"/>
        <v>581</v>
      </c>
      <c r="J79" s="112">
        <f t="shared" si="11"/>
        <v>635</v>
      </c>
      <c r="K79" s="112">
        <f t="shared" si="11"/>
        <v>687</v>
      </c>
      <c r="L79" s="112">
        <f t="shared" si="11"/>
        <v>730</v>
      </c>
      <c r="M79" s="112">
        <f t="shared" si="11"/>
        <v>769</v>
      </c>
      <c r="O79" s="125"/>
      <c r="P79" s="125"/>
      <c r="U79" s="60"/>
      <c r="V79" s="60"/>
      <c r="W79" s="60"/>
      <c r="X79" s="60"/>
    </row>
    <row r="80" spans="2:24" ht="14.25" customHeight="1" x14ac:dyDescent="0.3">
      <c r="B80" s="10"/>
      <c r="J80" s="7" t="s">
        <v>19</v>
      </c>
      <c r="K80" s="7" t="s">
        <v>19</v>
      </c>
      <c r="L80" s="7" t="s">
        <v>19</v>
      </c>
      <c r="M80" s="7"/>
      <c r="O80" s="125"/>
      <c r="P80" s="125"/>
      <c r="U80" s="60"/>
      <c r="V80" s="60"/>
      <c r="W80" s="60"/>
      <c r="X80" s="60"/>
    </row>
    <row r="81" spans="2:24" ht="14.25" customHeight="1" x14ac:dyDescent="0.3">
      <c r="B81" s="10"/>
      <c r="C81" s="13" t="s">
        <v>32</v>
      </c>
      <c r="D81" s="14">
        <f>D79-D67</f>
        <v>131</v>
      </c>
      <c r="E81" s="14">
        <f t="shared" ref="E81:M81" si="12">E79-E67</f>
        <v>125</v>
      </c>
      <c r="F81" s="14">
        <f t="shared" si="12"/>
        <v>121</v>
      </c>
      <c r="G81" s="14">
        <f t="shared" si="12"/>
        <v>116</v>
      </c>
      <c r="H81" s="14">
        <f t="shared" si="12"/>
        <v>113</v>
      </c>
      <c r="I81" s="14">
        <f t="shared" si="12"/>
        <v>102</v>
      </c>
      <c r="J81" s="14">
        <f t="shared" si="12"/>
        <v>92</v>
      </c>
      <c r="K81" s="14">
        <f t="shared" si="12"/>
        <v>91</v>
      </c>
      <c r="L81" s="14">
        <f t="shared" si="12"/>
        <v>61</v>
      </c>
      <c r="M81" s="14">
        <f t="shared" si="12"/>
        <v>50</v>
      </c>
      <c r="O81" s="125"/>
      <c r="P81" s="125"/>
      <c r="U81" s="60"/>
      <c r="V81" s="60"/>
      <c r="W81" s="60"/>
      <c r="X81" s="60"/>
    </row>
    <row r="82" spans="2:24" ht="14.25" customHeight="1" x14ac:dyDescent="0.3">
      <c r="B82" s="15"/>
      <c r="C82" s="42" t="s">
        <v>33</v>
      </c>
      <c r="D82" s="42"/>
      <c r="E82" s="42"/>
      <c r="F82" s="42"/>
      <c r="G82" s="42"/>
      <c r="H82" s="42"/>
      <c r="I82" s="42"/>
      <c r="J82" s="16"/>
      <c r="K82" s="16" t="s">
        <v>19</v>
      </c>
      <c r="L82" s="16" t="s">
        <v>19</v>
      </c>
      <c r="M82" s="16" t="s">
        <v>19</v>
      </c>
      <c r="N82" s="16"/>
      <c r="O82" s="125"/>
      <c r="P82" s="125"/>
      <c r="U82" s="60"/>
      <c r="V82" s="60"/>
      <c r="W82" s="60"/>
      <c r="X82" s="60"/>
    </row>
    <row r="83" spans="2:24" ht="14.25" customHeight="1" x14ac:dyDescent="0.25">
      <c r="B83"/>
      <c r="O83"/>
      <c r="P83" s="125"/>
      <c r="U83" s="60"/>
      <c r="V83" s="60"/>
      <c r="W83" s="60"/>
      <c r="X83" s="60"/>
    </row>
    <row r="84" spans="2:24" ht="14.25" customHeight="1" x14ac:dyDescent="0.25">
      <c r="B84"/>
      <c r="O84"/>
      <c r="P84" s="125"/>
      <c r="U84" s="60"/>
      <c r="V84" s="60"/>
      <c r="W84" s="60"/>
      <c r="X84" s="60"/>
    </row>
    <row r="85" spans="2:24" ht="14.25" customHeight="1" x14ac:dyDescent="0.25">
      <c r="B85"/>
      <c r="O85"/>
      <c r="P85" s="125"/>
      <c r="U85" s="60"/>
      <c r="V85" s="60"/>
      <c r="W85" s="60"/>
      <c r="X85" s="60"/>
    </row>
    <row r="86" spans="2:24" ht="14.25" customHeight="1" x14ac:dyDescent="0.25">
      <c r="B86"/>
      <c r="O86"/>
      <c r="P86" s="125"/>
      <c r="U86" s="60"/>
      <c r="V86" s="60"/>
      <c r="W86" s="60"/>
      <c r="X86" s="60"/>
    </row>
    <row r="87" spans="2:24" ht="14.25" customHeight="1" x14ac:dyDescent="0.25">
      <c r="B87"/>
      <c r="O87"/>
      <c r="P87" s="125"/>
      <c r="U87" s="60"/>
      <c r="V87" s="60"/>
      <c r="W87" s="60"/>
      <c r="X87" s="60"/>
    </row>
    <row r="88" spans="2:24" ht="14.25" customHeight="1" x14ac:dyDescent="0.25">
      <c r="B88"/>
      <c r="O88"/>
      <c r="P88" s="125"/>
      <c r="S88" t="s">
        <v>8</v>
      </c>
      <c r="U88" s="60"/>
      <c r="V88" s="60"/>
      <c r="W88" s="60"/>
      <c r="X88" s="60"/>
    </row>
    <row r="89" spans="2:24" ht="14.25" customHeight="1" x14ac:dyDescent="0.25">
      <c r="B89"/>
      <c r="O89"/>
      <c r="P89" s="125"/>
      <c r="Q89" s="7"/>
      <c r="U89" s="60"/>
      <c r="V89" s="60"/>
      <c r="W89" s="60"/>
      <c r="X89" s="60"/>
    </row>
    <row r="90" spans="2:24" ht="14.25" customHeight="1" x14ac:dyDescent="0.25">
      <c r="B90"/>
      <c r="O90"/>
      <c r="P90" s="125"/>
      <c r="Q90" s="7"/>
      <c r="R90" s="7"/>
      <c r="S90" s="7"/>
      <c r="U90" s="60"/>
      <c r="V90" s="60"/>
      <c r="W90" s="60"/>
      <c r="X90" s="60"/>
    </row>
    <row r="91" spans="2:24" ht="14.25" customHeight="1" x14ac:dyDescent="0.25">
      <c r="B91"/>
      <c r="O91"/>
      <c r="P91" s="125"/>
      <c r="Q91" s="7"/>
      <c r="R91" s="7"/>
      <c r="S91" s="7"/>
      <c r="U91" s="60"/>
      <c r="V91" s="60"/>
      <c r="W91" s="60"/>
      <c r="X91" s="60"/>
    </row>
    <row r="92" spans="2:24" ht="14.25" customHeight="1" x14ac:dyDescent="0.25">
      <c r="B92"/>
      <c r="O92"/>
      <c r="P92" s="125"/>
      <c r="U92" s="60"/>
      <c r="V92" s="60"/>
      <c r="W92" s="60"/>
      <c r="X92" s="60"/>
    </row>
    <row r="93" spans="2:24" ht="14.25" customHeight="1" x14ac:dyDescent="0.25">
      <c r="B93"/>
      <c r="O93"/>
      <c r="P93" s="125"/>
      <c r="U93" s="60"/>
      <c r="V93" s="60"/>
      <c r="W93" s="60"/>
      <c r="X93" s="60"/>
    </row>
    <row r="94" spans="2:24" ht="14.25" customHeight="1" x14ac:dyDescent="0.25">
      <c r="B94"/>
      <c r="O94"/>
      <c r="P94" s="125"/>
      <c r="U94" s="60"/>
      <c r="V94" s="60"/>
      <c r="W94" s="60"/>
      <c r="X94" s="60"/>
    </row>
    <row r="95" spans="2:24" ht="14.25" customHeight="1" x14ac:dyDescent="0.25">
      <c r="B95"/>
      <c r="O95"/>
      <c r="P95" s="125"/>
      <c r="Q95" s="7"/>
      <c r="U95" s="60"/>
      <c r="V95" s="60"/>
      <c r="W95" s="60"/>
      <c r="X95" s="60"/>
    </row>
    <row r="96" spans="2:24" ht="14.25" customHeight="1" x14ac:dyDescent="0.25">
      <c r="B96"/>
      <c r="O96"/>
      <c r="P96" s="125"/>
      <c r="U96" s="60"/>
      <c r="V96" s="60"/>
      <c r="W96" s="60"/>
      <c r="X96" s="60"/>
    </row>
    <row r="97" spans="2:24" ht="14.25" customHeight="1" x14ac:dyDescent="0.25">
      <c r="B97"/>
      <c r="O97"/>
      <c r="P97" s="125"/>
      <c r="U97" s="60"/>
      <c r="V97" s="60"/>
      <c r="W97" s="60"/>
      <c r="X97" s="60"/>
    </row>
    <row r="98" spans="2:24" ht="14.25" customHeight="1" x14ac:dyDescent="0.25">
      <c r="B98"/>
      <c r="O98"/>
      <c r="P98" s="125"/>
      <c r="U98" s="60"/>
      <c r="V98" s="60"/>
      <c r="W98" s="60"/>
      <c r="X98" s="60"/>
    </row>
    <row r="99" spans="2:24" ht="14.25" customHeight="1" x14ac:dyDescent="0.25">
      <c r="B99"/>
      <c r="O99"/>
      <c r="P99" s="125"/>
      <c r="U99" s="60"/>
      <c r="V99" s="60"/>
      <c r="W99" s="60"/>
      <c r="X99" s="60"/>
    </row>
    <row r="100" spans="2:24" ht="14.25" customHeight="1" x14ac:dyDescent="0.25">
      <c r="B100"/>
      <c r="O100"/>
      <c r="P100" s="125"/>
      <c r="U100" s="60"/>
      <c r="V100" s="60"/>
      <c r="W100" s="60"/>
      <c r="X100" s="60"/>
    </row>
    <row r="101" spans="2:24" ht="14.25" customHeight="1" x14ac:dyDescent="0.25">
      <c r="B101"/>
      <c r="O101"/>
      <c r="P101" s="125"/>
      <c r="U101" s="60"/>
      <c r="V101" s="60"/>
      <c r="W101" s="60"/>
      <c r="X101" s="60"/>
    </row>
    <row r="102" spans="2:24" ht="14.25" customHeight="1" x14ac:dyDescent="0.25">
      <c r="B102"/>
      <c r="O102"/>
      <c r="P102" s="125"/>
      <c r="U102" s="60"/>
      <c r="V102" s="60"/>
      <c r="W102" s="60"/>
      <c r="X102" s="60"/>
    </row>
    <row r="103" spans="2:24" ht="14.25" customHeight="1" x14ac:dyDescent="0.25">
      <c r="B103"/>
      <c r="O103"/>
      <c r="P103" s="125"/>
      <c r="U103" s="60"/>
      <c r="V103" s="60"/>
      <c r="W103" s="60"/>
      <c r="X103" s="60"/>
    </row>
    <row r="104" spans="2:24" ht="14.25" customHeight="1" x14ac:dyDescent="0.25">
      <c r="B104"/>
      <c r="O104"/>
      <c r="P104" s="125"/>
      <c r="U104" s="60"/>
      <c r="V104" s="60"/>
      <c r="W104" s="60"/>
      <c r="X104" s="60"/>
    </row>
    <row r="105" spans="2:24" ht="14.25" customHeight="1" x14ac:dyDescent="0.25">
      <c r="B105"/>
      <c r="O105"/>
      <c r="P105" s="125"/>
      <c r="U105" s="60"/>
      <c r="V105" s="60"/>
      <c r="W105" s="60"/>
      <c r="X105" s="60"/>
    </row>
    <row r="106" spans="2:24" ht="14.25" customHeight="1" x14ac:dyDescent="0.25">
      <c r="B106"/>
      <c r="O106"/>
      <c r="P106" s="125"/>
    </row>
  </sheetData>
  <mergeCells count="3">
    <mergeCell ref="P32:Q32"/>
    <mergeCell ref="P33:Q34"/>
    <mergeCell ref="O25:O29"/>
  </mergeCells>
  <dataValidations disablePrompts="1" count="1">
    <dataValidation type="list" allowBlank="1" showInputMessage="1" showErrorMessage="1" sqref="P33:Q34" xr:uid="{F75A2FB9-51A1-4F6F-B40A-EA89EBE875E3}">
      <formula1>$Z$13:$Z$17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&amp;L&amp;"Calibri"&amp;10&amp;K000000Åpen informasjon / Public information&amp;1#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82A-E026-49DB-A747-434B6D30F9B4}">
  <sheetPr>
    <tabColor theme="8"/>
  </sheetPr>
  <dimension ref="A1:AD46"/>
  <sheetViews>
    <sheetView showGridLines="0" zoomScaleNormal="100" workbookViewId="0">
      <selection activeCell="B4" sqref="B4"/>
    </sheetView>
  </sheetViews>
  <sheetFormatPr baseColWidth="10" defaultColWidth="11.5703125" defaultRowHeight="15.75" x14ac:dyDescent="0.25"/>
  <cols>
    <col min="1" max="1" width="21.28515625" style="62" customWidth="1"/>
    <col min="2" max="2" width="11.5703125" style="62" bestFit="1"/>
    <col min="3" max="13" width="8.7109375" style="62" customWidth="1"/>
    <col min="14" max="14" width="26.5703125" style="62" customWidth="1"/>
    <col min="15" max="15" width="14.42578125" style="62" customWidth="1"/>
    <col min="16" max="16" width="16.7109375" style="62" customWidth="1"/>
    <col min="17" max="26" width="11.5703125" style="62" bestFit="1"/>
    <col min="28" max="28" width="13" style="72" customWidth="1"/>
    <col min="29" max="29" width="11.5703125" style="40"/>
  </cols>
  <sheetData>
    <row r="1" spans="1:30" x14ac:dyDescent="0.25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C1" s="41"/>
    </row>
    <row r="2" spans="1:30" ht="24" x14ac:dyDescent="0.4">
      <c r="A2" s="124"/>
      <c r="B2" s="1" t="s">
        <v>123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C2" s="64"/>
    </row>
    <row r="3" spans="1:30" ht="18.75" x14ac:dyDescent="0.3">
      <c r="A3" s="124"/>
      <c r="B3" s="5" t="s">
        <v>124</v>
      </c>
      <c r="C3" s="124"/>
      <c r="D3" s="124"/>
      <c r="E3" s="124"/>
      <c r="F3" s="124"/>
      <c r="G3" s="124"/>
      <c r="H3" s="124"/>
      <c r="I3" s="124"/>
      <c r="J3" s="18"/>
      <c r="K3" s="124"/>
      <c r="L3" s="124"/>
      <c r="M3" s="124"/>
      <c r="N3" s="124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C3" s="64"/>
    </row>
    <row r="4" spans="1:30" x14ac:dyDescent="0.25">
      <c r="A4" s="124"/>
      <c r="B4" s="3" t="s">
        <v>122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C4" s="64"/>
    </row>
    <row r="5" spans="1:30" x14ac:dyDescent="0.25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C5" s="64"/>
    </row>
    <row r="6" spans="1:30" x14ac:dyDescent="0.25">
      <c r="A6" s="125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C6" s="64"/>
    </row>
    <row r="7" spans="1:30" x14ac:dyDescent="0.25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C7" s="64"/>
    </row>
    <row r="8" spans="1:30" x14ac:dyDescent="0.25">
      <c r="A8" s="59" t="s">
        <v>120</v>
      </c>
      <c r="B8" s="59" t="s">
        <v>121</v>
      </c>
      <c r="C8" s="125"/>
      <c r="D8" s="150">
        <v>2026</v>
      </c>
      <c r="E8" s="150">
        <v>2027</v>
      </c>
      <c r="F8" s="150">
        <v>2028</v>
      </c>
      <c r="G8" s="150">
        <v>2029</v>
      </c>
      <c r="H8" s="150">
        <v>2030</v>
      </c>
      <c r="I8" s="150">
        <v>2031</v>
      </c>
      <c r="J8" s="150">
        <v>2035</v>
      </c>
      <c r="K8" s="150">
        <v>2040</v>
      </c>
      <c r="L8" s="150">
        <v>2050</v>
      </c>
      <c r="M8" s="150">
        <v>2060</v>
      </c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C8" s="64"/>
    </row>
    <row r="9" spans="1:30" x14ac:dyDescent="0.25">
      <c r="A9" s="125" t="s">
        <v>50</v>
      </c>
      <c r="B9" s="125" t="s">
        <v>11</v>
      </c>
      <c r="C9" s="125"/>
      <c r="D9" s="148">
        <v>88</v>
      </c>
      <c r="E9" s="148">
        <v>82</v>
      </c>
      <c r="F9" s="148">
        <v>64</v>
      </c>
      <c r="G9" s="148">
        <v>55</v>
      </c>
      <c r="H9" s="149">
        <v>57</v>
      </c>
      <c r="I9" s="149">
        <v>55</v>
      </c>
      <c r="J9" s="149">
        <v>54</v>
      </c>
      <c r="K9" s="149">
        <v>52</v>
      </c>
      <c r="L9" s="149">
        <v>53</v>
      </c>
      <c r="M9" s="149">
        <v>50</v>
      </c>
      <c r="N9" s="125"/>
      <c r="O9" s="208" t="s">
        <v>20</v>
      </c>
      <c r="P9" s="208"/>
      <c r="Q9" s="125"/>
      <c r="R9" s="125"/>
      <c r="S9" s="125"/>
      <c r="T9" s="125"/>
      <c r="U9" s="125"/>
      <c r="V9" s="125"/>
      <c r="W9" s="125"/>
      <c r="X9" s="125"/>
      <c r="Y9" s="125"/>
      <c r="Z9" s="125"/>
      <c r="AC9" s="64"/>
    </row>
    <row r="10" spans="1:30" x14ac:dyDescent="0.25">
      <c r="A10" s="125" t="s">
        <v>50</v>
      </c>
      <c r="B10" s="125" t="s">
        <v>12</v>
      </c>
      <c r="C10" s="125"/>
      <c r="D10" s="148">
        <v>88</v>
      </c>
      <c r="E10" s="148">
        <v>95</v>
      </c>
      <c r="F10" s="148">
        <v>77</v>
      </c>
      <c r="G10" s="148">
        <v>72</v>
      </c>
      <c r="H10" s="149">
        <v>75</v>
      </c>
      <c r="I10" s="149">
        <v>72</v>
      </c>
      <c r="J10" s="149">
        <v>72</v>
      </c>
      <c r="K10" s="149">
        <v>76</v>
      </c>
      <c r="L10" s="149">
        <v>81</v>
      </c>
      <c r="M10" s="149">
        <v>81</v>
      </c>
      <c r="N10" s="125"/>
      <c r="O10" s="214" t="s">
        <v>52</v>
      </c>
      <c r="P10" s="21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71"/>
      <c r="AC10" s="64"/>
      <c r="AD10" s="125"/>
    </row>
    <row r="11" spans="1:30" x14ac:dyDescent="0.25">
      <c r="A11" s="125" t="s">
        <v>50</v>
      </c>
      <c r="B11" s="125" t="s">
        <v>10</v>
      </c>
      <c r="C11" s="125"/>
      <c r="D11" s="148">
        <v>87</v>
      </c>
      <c r="E11" s="148">
        <v>63</v>
      </c>
      <c r="F11" s="148">
        <v>54</v>
      </c>
      <c r="G11" s="148">
        <v>49</v>
      </c>
      <c r="H11" s="149">
        <v>47</v>
      </c>
      <c r="I11" s="149">
        <v>44</v>
      </c>
      <c r="J11" s="149">
        <v>38</v>
      </c>
      <c r="K11" s="149">
        <v>36</v>
      </c>
      <c r="L11" s="149">
        <v>36</v>
      </c>
      <c r="M11" s="149">
        <v>35</v>
      </c>
      <c r="N11" s="125"/>
      <c r="O11" s="214"/>
      <c r="P11" s="21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71"/>
      <c r="AC11" s="66"/>
      <c r="AD11" s="65"/>
    </row>
    <row r="12" spans="1:30" x14ac:dyDescent="0.25">
      <c r="A12" s="125" t="s">
        <v>23</v>
      </c>
      <c r="B12" s="125" t="s">
        <v>11</v>
      </c>
      <c r="C12" s="125"/>
      <c r="D12" s="148">
        <v>70</v>
      </c>
      <c r="E12" s="148">
        <v>62</v>
      </c>
      <c r="F12" s="148">
        <v>50</v>
      </c>
      <c r="G12" s="148">
        <v>43</v>
      </c>
      <c r="H12" s="149">
        <v>50</v>
      </c>
      <c r="I12" s="149">
        <v>48</v>
      </c>
      <c r="J12" s="149">
        <v>46</v>
      </c>
      <c r="K12" s="149">
        <v>43</v>
      </c>
      <c r="L12" s="149">
        <v>42</v>
      </c>
      <c r="M12" s="149">
        <v>40</v>
      </c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71"/>
      <c r="AC12" s="66"/>
      <c r="AD12" s="65"/>
    </row>
    <row r="13" spans="1:30" x14ac:dyDescent="0.25">
      <c r="A13" s="125" t="s">
        <v>23</v>
      </c>
      <c r="B13" s="125" t="s">
        <v>12</v>
      </c>
      <c r="C13" s="125"/>
      <c r="D13" s="148">
        <v>70</v>
      </c>
      <c r="E13" s="148">
        <v>67</v>
      </c>
      <c r="F13" s="148">
        <v>56</v>
      </c>
      <c r="G13" s="148">
        <v>51</v>
      </c>
      <c r="H13" s="149">
        <v>63</v>
      </c>
      <c r="I13" s="149">
        <v>60</v>
      </c>
      <c r="J13" s="149">
        <v>60</v>
      </c>
      <c r="K13" s="149">
        <v>61</v>
      </c>
      <c r="L13" s="149">
        <v>64</v>
      </c>
      <c r="M13" s="149">
        <v>63</v>
      </c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71"/>
      <c r="AC13" s="66"/>
      <c r="AD13" s="65"/>
    </row>
    <row r="14" spans="1:30" x14ac:dyDescent="0.25">
      <c r="A14" s="125" t="s">
        <v>23</v>
      </c>
      <c r="B14" s="125" t="s">
        <v>10</v>
      </c>
      <c r="C14" s="125"/>
      <c r="D14" s="148">
        <v>69</v>
      </c>
      <c r="E14" s="148">
        <v>52</v>
      </c>
      <c r="F14" s="148">
        <v>45</v>
      </c>
      <c r="G14" s="148">
        <v>40</v>
      </c>
      <c r="H14" s="149">
        <v>43</v>
      </c>
      <c r="I14" s="149">
        <v>40</v>
      </c>
      <c r="J14" s="149">
        <v>34</v>
      </c>
      <c r="K14" s="149">
        <v>31</v>
      </c>
      <c r="L14" s="149">
        <v>30</v>
      </c>
      <c r="M14" s="149">
        <v>30</v>
      </c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71"/>
      <c r="AC14" s="64" t="s">
        <v>49</v>
      </c>
      <c r="AD14" s="65"/>
    </row>
    <row r="15" spans="1:30" x14ac:dyDescent="0.25">
      <c r="A15" s="125" t="s">
        <v>52</v>
      </c>
      <c r="B15" s="125" t="s">
        <v>11</v>
      </c>
      <c r="C15" s="125"/>
      <c r="D15" s="148">
        <v>88</v>
      </c>
      <c r="E15" s="148">
        <v>83</v>
      </c>
      <c r="F15" s="148">
        <v>66</v>
      </c>
      <c r="G15" s="148">
        <v>58</v>
      </c>
      <c r="H15" s="149">
        <v>59</v>
      </c>
      <c r="I15" s="149">
        <v>59</v>
      </c>
      <c r="J15" s="149">
        <v>55</v>
      </c>
      <c r="K15" s="149">
        <v>53</v>
      </c>
      <c r="L15" s="149">
        <v>52</v>
      </c>
      <c r="M15" s="149">
        <v>49</v>
      </c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71"/>
      <c r="AC15" s="64" t="s">
        <v>50</v>
      </c>
      <c r="AD15" s="65"/>
    </row>
    <row r="16" spans="1:30" x14ac:dyDescent="0.25">
      <c r="A16" s="125" t="s">
        <v>52</v>
      </c>
      <c r="B16" s="125" t="s">
        <v>12</v>
      </c>
      <c r="C16" s="125"/>
      <c r="D16" s="148">
        <v>88</v>
      </c>
      <c r="E16" s="148">
        <v>96</v>
      </c>
      <c r="F16" s="148">
        <v>80</v>
      </c>
      <c r="G16" s="148">
        <v>75</v>
      </c>
      <c r="H16" s="149">
        <v>77</v>
      </c>
      <c r="I16" s="149">
        <v>76</v>
      </c>
      <c r="J16" s="149">
        <v>74</v>
      </c>
      <c r="K16" s="149">
        <v>77</v>
      </c>
      <c r="L16" s="149">
        <v>79</v>
      </c>
      <c r="M16" s="149">
        <v>78</v>
      </c>
      <c r="N16" s="125"/>
      <c r="O16" s="96"/>
      <c r="P16" s="96"/>
      <c r="Q16" s="96"/>
      <c r="R16" s="96"/>
      <c r="S16" s="96"/>
      <c r="T16" s="125"/>
      <c r="U16" s="125"/>
      <c r="V16" s="125"/>
      <c r="W16" s="125"/>
      <c r="X16" s="125"/>
      <c r="Y16" s="125"/>
      <c r="Z16"/>
      <c r="AA16" s="125"/>
      <c r="AB16" s="71"/>
      <c r="AC16" s="64" t="s">
        <v>51</v>
      </c>
      <c r="AD16" s="65"/>
    </row>
    <row r="17" spans="1:30" x14ac:dyDescent="0.25">
      <c r="A17" s="125" t="s">
        <v>52</v>
      </c>
      <c r="B17" s="125" t="s">
        <v>10</v>
      </c>
      <c r="C17" s="125"/>
      <c r="D17" s="148">
        <v>88</v>
      </c>
      <c r="E17" s="148">
        <v>65</v>
      </c>
      <c r="F17" s="148">
        <v>56</v>
      </c>
      <c r="G17" s="148">
        <v>50</v>
      </c>
      <c r="H17" s="149">
        <v>48</v>
      </c>
      <c r="I17" s="149">
        <v>47</v>
      </c>
      <c r="J17" s="149">
        <v>39</v>
      </c>
      <c r="K17" s="149">
        <v>36</v>
      </c>
      <c r="L17" s="149">
        <v>35</v>
      </c>
      <c r="M17" s="149">
        <v>33</v>
      </c>
      <c r="N17" s="125"/>
      <c r="AA17" s="65"/>
      <c r="AB17" s="65"/>
      <c r="AC17" s="64" t="s">
        <v>23</v>
      </c>
      <c r="AD17" s="65"/>
    </row>
    <row r="18" spans="1:30" x14ac:dyDescent="0.25">
      <c r="A18" s="125" t="s">
        <v>53</v>
      </c>
      <c r="B18" s="125" t="s">
        <v>11</v>
      </c>
      <c r="C18" s="125"/>
      <c r="D18" s="148">
        <v>98</v>
      </c>
      <c r="E18" s="148">
        <v>92</v>
      </c>
      <c r="F18" s="148">
        <v>67</v>
      </c>
      <c r="G18" s="148">
        <v>55</v>
      </c>
      <c r="H18" s="149">
        <v>56</v>
      </c>
      <c r="I18" s="149">
        <v>53</v>
      </c>
      <c r="J18" s="149">
        <v>52</v>
      </c>
      <c r="K18" s="149">
        <v>49</v>
      </c>
      <c r="L18" s="149">
        <v>49</v>
      </c>
      <c r="M18" s="149">
        <v>48</v>
      </c>
      <c r="N18" s="125"/>
      <c r="AA18" s="65"/>
      <c r="AB18" s="65"/>
      <c r="AC18" s="64" t="s">
        <v>52</v>
      </c>
      <c r="AD18" s="65"/>
    </row>
    <row r="19" spans="1:30" x14ac:dyDescent="0.25">
      <c r="A19" s="125" t="s">
        <v>53</v>
      </c>
      <c r="B19" s="125" t="s">
        <v>12</v>
      </c>
      <c r="C19" s="125"/>
      <c r="D19" s="148">
        <v>97</v>
      </c>
      <c r="E19" s="148">
        <v>106</v>
      </c>
      <c r="F19" s="148">
        <v>81</v>
      </c>
      <c r="G19" s="148">
        <v>72</v>
      </c>
      <c r="H19" s="149">
        <v>74</v>
      </c>
      <c r="I19" s="149">
        <v>68</v>
      </c>
      <c r="J19" s="149">
        <v>69</v>
      </c>
      <c r="K19" s="149">
        <v>72</v>
      </c>
      <c r="L19" s="149">
        <v>75</v>
      </c>
      <c r="M19" s="149">
        <v>75</v>
      </c>
      <c r="N19" s="125"/>
      <c r="AA19" s="65"/>
      <c r="AB19" s="65"/>
      <c r="AC19" s="64" t="s">
        <v>53</v>
      </c>
      <c r="AD19" s="65"/>
    </row>
    <row r="20" spans="1:30" ht="15.75" customHeight="1" x14ac:dyDescent="0.25">
      <c r="A20" s="125" t="s">
        <v>53</v>
      </c>
      <c r="B20" s="125" t="s">
        <v>10</v>
      </c>
      <c r="C20" s="125"/>
      <c r="D20" s="148">
        <v>95</v>
      </c>
      <c r="E20" s="148">
        <v>65</v>
      </c>
      <c r="F20" s="148">
        <v>55</v>
      </c>
      <c r="G20" s="148">
        <v>49</v>
      </c>
      <c r="H20" s="149">
        <v>47</v>
      </c>
      <c r="I20" s="149">
        <v>42</v>
      </c>
      <c r="J20" s="149">
        <v>37</v>
      </c>
      <c r="K20" s="149">
        <v>34</v>
      </c>
      <c r="L20" s="149">
        <v>34</v>
      </c>
      <c r="M20" s="149">
        <v>33</v>
      </c>
      <c r="N20" s="125"/>
      <c r="AA20" s="65"/>
      <c r="AB20" s="65"/>
      <c r="AC20" s="64" t="s">
        <v>55</v>
      </c>
      <c r="AD20" s="65"/>
    </row>
    <row r="21" spans="1:30" ht="15.75" customHeight="1" x14ac:dyDescent="0.25">
      <c r="A21" s="125" t="s">
        <v>71</v>
      </c>
      <c r="B21" s="125" t="s">
        <v>11</v>
      </c>
      <c r="C21" s="125"/>
      <c r="D21" s="148">
        <v>116</v>
      </c>
      <c r="E21" s="148">
        <v>109</v>
      </c>
      <c r="F21" s="148">
        <v>86</v>
      </c>
      <c r="G21" s="148">
        <v>71</v>
      </c>
      <c r="H21" s="149">
        <v>69</v>
      </c>
      <c r="I21" s="149">
        <v>72</v>
      </c>
      <c r="J21" s="149">
        <v>67</v>
      </c>
      <c r="K21" s="149">
        <v>60</v>
      </c>
      <c r="L21" s="149">
        <v>57</v>
      </c>
      <c r="M21" s="149">
        <v>53</v>
      </c>
      <c r="N21" s="125"/>
      <c r="AA21" s="65"/>
      <c r="AB21" s="65"/>
      <c r="AC21" s="64" t="s">
        <v>56</v>
      </c>
      <c r="AD21" s="65"/>
    </row>
    <row r="22" spans="1:30" x14ac:dyDescent="0.25">
      <c r="A22" s="147" t="s">
        <v>71</v>
      </c>
      <c r="B22" s="125" t="s">
        <v>12</v>
      </c>
      <c r="C22" s="125"/>
      <c r="D22" s="148">
        <v>116</v>
      </c>
      <c r="E22" s="148">
        <v>132</v>
      </c>
      <c r="F22" s="148">
        <v>108</v>
      </c>
      <c r="G22" s="148">
        <v>95</v>
      </c>
      <c r="H22" s="149">
        <v>93</v>
      </c>
      <c r="I22" s="149">
        <v>96</v>
      </c>
      <c r="J22" s="149">
        <v>93</v>
      </c>
      <c r="K22" s="149">
        <v>92</v>
      </c>
      <c r="L22" s="149">
        <v>94</v>
      </c>
      <c r="M22" s="149">
        <v>94</v>
      </c>
      <c r="N22" s="125"/>
      <c r="AA22" s="65"/>
      <c r="AB22" s="65"/>
      <c r="AC22" s="64" t="s">
        <v>57</v>
      </c>
      <c r="AD22" s="65"/>
    </row>
    <row r="23" spans="1:30" ht="15" x14ac:dyDescent="0.25">
      <c r="A23" s="147" t="s">
        <v>71</v>
      </c>
      <c r="B23" s="125" t="s">
        <v>10</v>
      </c>
      <c r="C23" s="125"/>
      <c r="D23" s="148">
        <v>116</v>
      </c>
      <c r="E23" s="148">
        <v>78</v>
      </c>
      <c r="F23" s="148">
        <v>73</v>
      </c>
      <c r="G23" s="148">
        <v>63</v>
      </c>
      <c r="H23" s="149">
        <v>57</v>
      </c>
      <c r="I23" s="149">
        <v>57</v>
      </c>
      <c r="J23" s="149">
        <v>46</v>
      </c>
      <c r="K23" s="149">
        <v>41</v>
      </c>
      <c r="L23" s="149">
        <v>38</v>
      </c>
      <c r="M23" s="149">
        <v>35</v>
      </c>
      <c r="N23" s="125"/>
      <c r="AA23" s="65"/>
      <c r="AB23" s="65"/>
      <c r="AC23" s="67"/>
      <c r="AD23" s="65"/>
    </row>
    <row r="24" spans="1:30" ht="15" x14ac:dyDescent="0.25">
      <c r="A24" s="125" t="s">
        <v>55</v>
      </c>
      <c r="B24" s="125" t="s">
        <v>11</v>
      </c>
      <c r="C24" s="125"/>
      <c r="D24" s="148">
        <v>87</v>
      </c>
      <c r="E24" s="148">
        <v>82</v>
      </c>
      <c r="F24" s="148">
        <v>64</v>
      </c>
      <c r="G24" s="148">
        <v>56</v>
      </c>
      <c r="H24" s="149">
        <v>57</v>
      </c>
      <c r="I24" s="149">
        <v>56</v>
      </c>
      <c r="J24" s="149">
        <v>53</v>
      </c>
      <c r="K24" s="149">
        <v>51</v>
      </c>
      <c r="L24" s="149">
        <v>50</v>
      </c>
      <c r="M24" s="149">
        <v>48</v>
      </c>
      <c r="N24" s="125"/>
      <c r="AA24" s="65"/>
      <c r="AB24" s="65"/>
      <c r="AC24" s="67"/>
      <c r="AD24" s="65"/>
    </row>
    <row r="25" spans="1:30" ht="15" x14ac:dyDescent="0.25">
      <c r="A25" s="125" t="s">
        <v>55</v>
      </c>
      <c r="B25" s="125" t="s">
        <v>12</v>
      </c>
      <c r="C25" s="125"/>
      <c r="D25" s="148">
        <v>87</v>
      </c>
      <c r="E25" s="148">
        <v>94</v>
      </c>
      <c r="F25" s="148">
        <v>78</v>
      </c>
      <c r="G25" s="148">
        <v>73</v>
      </c>
      <c r="H25" s="149">
        <v>75</v>
      </c>
      <c r="I25" s="149">
        <v>72</v>
      </c>
      <c r="J25" s="149">
        <v>71</v>
      </c>
      <c r="K25" s="149">
        <v>74</v>
      </c>
      <c r="L25" s="149">
        <v>77</v>
      </c>
      <c r="M25" s="149">
        <v>76</v>
      </c>
      <c r="N25" s="125"/>
      <c r="AA25" s="65"/>
      <c r="AB25" s="65"/>
      <c r="AC25" s="67"/>
      <c r="AD25" s="65"/>
    </row>
    <row r="26" spans="1:30" ht="15" x14ac:dyDescent="0.25">
      <c r="A26" s="125" t="s">
        <v>55</v>
      </c>
      <c r="B26" s="125" t="s">
        <v>10</v>
      </c>
      <c r="C26" s="125"/>
      <c r="D26" s="148">
        <v>86</v>
      </c>
      <c r="E26" s="148">
        <v>63</v>
      </c>
      <c r="F26" s="148">
        <v>54</v>
      </c>
      <c r="G26" s="148">
        <v>49</v>
      </c>
      <c r="H26" s="149">
        <v>47</v>
      </c>
      <c r="I26" s="149">
        <v>44</v>
      </c>
      <c r="J26" s="149">
        <v>37</v>
      </c>
      <c r="K26" s="149">
        <v>35</v>
      </c>
      <c r="L26" s="149">
        <v>34</v>
      </c>
      <c r="M26" s="149">
        <v>33</v>
      </c>
      <c r="N26" s="125"/>
      <c r="O26" s="65"/>
      <c r="P26" s="65"/>
      <c r="Q26" s="65"/>
      <c r="R26" s="65"/>
      <c r="S26" s="65"/>
      <c r="T26" s="67"/>
      <c r="U26" s="67"/>
      <c r="V26" s="67"/>
      <c r="W26" s="67"/>
      <c r="X26" s="67"/>
      <c r="Y26" s="65"/>
      <c r="Z26" s="151"/>
      <c r="AA26" s="65"/>
      <c r="AB26" s="65"/>
      <c r="AC26" s="67"/>
      <c r="AD26" s="65"/>
    </row>
    <row r="27" spans="1:30" ht="15" x14ac:dyDescent="0.25">
      <c r="A27" s="125" t="s">
        <v>56</v>
      </c>
      <c r="B27" s="125" t="s">
        <v>11</v>
      </c>
      <c r="C27" s="125"/>
      <c r="D27" s="148">
        <v>99</v>
      </c>
      <c r="E27" s="148">
        <v>99</v>
      </c>
      <c r="F27" s="148">
        <v>78</v>
      </c>
      <c r="G27" s="148">
        <v>74</v>
      </c>
      <c r="H27" s="149">
        <v>72</v>
      </c>
      <c r="I27" s="149">
        <v>73</v>
      </c>
      <c r="J27" s="149">
        <v>64</v>
      </c>
      <c r="K27" s="149">
        <v>56</v>
      </c>
      <c r="L27" s="149">
        <v>54</v>
      </c>
      <c r="M27" s="149">
        <v>53</v>
      </c>
      <c r="N27" s="125"/>
      <c r="O27" s="65"/>
      <c r="P27" s="65"/>
      <c r="Q27" s="65"/>
      <c r="R27" s="65"/>
      <c r="S27" s="67"/>
      <c r="T27" s="67"/>
      <c r="U27" s="67"/>
      <c r="V27" s="67"/>
      <c r="W27" s="67"/>
      <c r="X27" s="67"/>
      <c r="Y27" s="67"/>
      <c r="Z27" s="151"/>
      <c r="AA27" s="65"/>
      <c r="AB27" s="65"/>
      <c r="AC27" s="68"/>
      <c r="AD27" s="125"/>
    </row>
    <row r="28" spans="1:30" x14ac:dyDescent="0.25">
      <c r="A28" s="125" t="s">
        <v>56</v>
      </c>
      <c r="B28" s="125" t="s">
        <v>12</v>
      </c>
      <c r="C28" s="125"/>
      <c r="D28" s="148">
        <v>99</v>
      </c>
      <c r="E28" s="148">
        <v>115</v>
      </c>
      <c r="F28" s="148">
        <v>95</v>
      </c>
      <c r="G28" s="148">
        <v>97</v>
      </c>
      <c r="H28" s="149">
        <v>94</v>
      </c>
      <c r="I28" s="149">
        <v>95</v>
      </c>
      <c r="J28" s="149">
        <v>87</v>
      </c>
      <c r="K28" s="149">
        <v>81</v>
      </c>
      <c r="L28" s="149">
        <v>82</v>
      </c>
      <c r="M28" s="149">
        <v>83</v>
      </c>
      <c r="N28" s="125"/>
      <c r="O28" s="65"/>
      <c r="P28" s="198" t="s">
        <v>14</v>
      </c>
      <c r="Q28" s="65"/>
      <c r="R28" s="65"/>
      <c r="S28" s="129"/>
      <c r="T28" s="130" t="s">
        <v>14</v>
      </c>
      <c r="U28" s="129"/>
      <c r="V28" s="129"/>
      <c r="W28" s="68"/>
      <c r="X28" s="69"/>
      <c r="Y28" s="68"/>
      <c r="Z28" s="151"/>
      <c r="AA28" s="65"/>
      <c r="AB28" s="65"/>
      <c r="AC28" s="68"/>
      <c r="AD28" s="125"/>
    </row>
    <row r="29" spans="1:30" x14ac:dyDescent="0.25">
      <c r="A29" s="125" t="s">
        <v>56</v>
      </c>
      <c r="B29" s="125" t="s">
        <v>10</v>
      </c>
      <c r="C29" s="125"/>
      <c r="D29" s="148">
        <v>99</v>
      </c>
      <c r="E29" s="148">
        <v>79</v>
      </c>
      <c r="F29" s="148">
        <v>66</v>
      </c>
      <c r="G29" s="148">
        <v>64</v>
      </c>
      <c r="H29" s="149">
        <v>58</v>
      </c>
      <c r="I29" s="149">
        <v>57</v>
      </c>
      <c r="J29" s="149">
        <v>44</v>
      </c>
      <c r="K29" s="149">
        <v>37</v>
      </c>
      <c r="L29" s="149">
        <v>36</v>
      </c>
      <c r="M29" s="149">
        <v>35</v>
      </c>
      <c r="N29" s="125"/>
      <c r="O29" s="65"/>
      <c r="P29" s="203" t="s">
        <v>12</v>
      </c>
      <c r="Q29" s="203" t="s">
        <v>11</v>
      </c>
      <c r="R29" s="204" t="s">
        <v>10</v>
      </c>
      <c r="S29" s="69"/>
      <c r="T29" s="130" t="s">
        <v>54</v>
      </c>
      <c r="U29" s="131" t="s">
        <v>10</v>
      </c>
      <c r="V29" s="130" t="s">
        <v>11</v>
      </c>
      <c r="W29" s="130" t="s">
        <v>12</v>
      </c>
      <c r="X29" s="69"/>
      <c r="Y29" s="207"/>
      <c r="Z29" s="151"/>
      <c r="AA29" s="65"/>
      <c r="AB29" s="65"/>
      <c r="AC29" s="68"/>
      <c r="AD29" s="125"/>
    </row>
    <row r="30" spans="1:30" x14ac:dyDescent="0.25">
      <c r="A30" s="147" t="s">
        <v>76</v>
      </c>
      <c r="B30" s="125" t="s">
        <v>11</v>
      </c>
      <c r="C30" s="125"/>
      <c r="D30" s="148">
        <v>96</v>
      </c>
      <c r="E30" s="148">
        <v>83</v>
      </c>
      <c r="F30" s="148">
        <v>65</v>
      </c>
      <c r="G30" s="148">
        <v>57</v>
      </c>
      <c r="H30" s="149">
        <v>57</v>
      </c>
      <c r="I30" s="149">
        <v>55</v>
      </c>
      <c r="J30" s="149">
        <v>47</v>
      </c>
      <c r="K30" s="149">
        <v>45</v>
      </c>
      <c r="L30" s="149">
        <v>41</v>
      </c>
      <c r="M30" s="149">
        <v>38</v>
      </c>
      <c r="N30" s="125"/>
      <c r="O30" s="205">
        <v>2026</v>
      </c>
      <c r="P30" s="201" cm="1">
        <f t="array" ref="P30">INDEX($D$9:$M$32,MATCH($O$10&amp;P$29,$A$9:$A$32&amp;$B$9:$B$32,0),MATCH($O30,$D$8:$M$8,0))</f>
        <v>88</v>
      </c>
      <c r="Q30" s="201" cm="1">
        <f t="array" ref="Q30">INDEX($D$9:$M$32,MATCH($O$10&amp;Q$29,$A$9:$A$32&amp;$B$9:$B$32,0),MATCH($O30,$D$8:$M$8,0))</f>
        <v>88</v>
      </c>
      <c r="R30" s="201" cm="1">
        <f t="array" ref="R30">INDEX($D$9:$M$32,MATCH($O$10&amp;R$29,$A$9:$A$32&amp;$B$9:$B$32,0),MATCH($O30,$D$8:$M$8,0))</f>
        <v>88</v>
      </c>
      <c r="S30" s="69"/>
      <c r="T30" s="130">
        <f>R30</f>
        <v>88</v>
      </c>
      <c r="U30" s="131">
        <f>Q30-R30-V30/2</f>
        <v>-4</v>
      </c>
      <c r="V30" s="130">
        <v>8</v>
      </c>
      <c r="W30" s="130">
        <f>P30-Q30-V30/2</f>
        <v>-4</v>
      </c>
      <c r="X30" s="69"/>
      <c r="Y30" s="207"/>
      <c r="Z30" s="151"/>
      <c r="AA30" s="125"/>
      <c r="AB30" s="65"/>
      <c r="AC30" s="68"/>
      <c r="AD30" s="125"/>
    </row>
    <row r="31" spans="1:30" x14ac:dyDescent="0.25">
      <c r="A31" s="147" t="s">
        <v>76</v>
      </c>
      <c r="B31" s="125" t="s">
        <v>12</v>
      </c>
      <c r="C31" s="125"/>
      <c r="D31" s="148">
        <v>92</v>
      </c>
      <c r="E31" s="148">
        <v>94</v>
      </c>
      <c r="F31" s="148">
        <v>76</v>
      </c>
      <c r="G31" s="148">
        <v>72</v>
      </c>
      <c r="H31" s="149">
        <v>72</v>
      </c>
      <c r="I31" s="149">
        <v>70</v>
      </c>
      <c r="J31" s="149">
        <v>64</v>
      </c>
      <c r="K31" s="149">
        <v>67</v>
      </c>
      <c r="L31" s="149">
        <v>69</v>
      </c>
      <c r="M31" s="149">
        <v>68</v>
      </c>
      <c r="N31" s="125"/>
      <c r="O31" s="205">
        <v>2030</v>
      </c>
      <c r="P31" s="201" cm="1">
        <f t="array" ref="P31">INDEX($D$9:$M$32,MATCH($O$10&amp;P$29,$A$9:$A$32&amp;$B$9:$B$32,0),MATCH($O31,$D$8:$M$8,0))</f>
        <v>77</v>
      </c>
      <c r="Q31" s="201" cm="1">
        <f t="array" ref="Q31">INDEX($D$9:$M$32,MATCH($O$10&amp;Q$29,$A$9:$A$32&amp;$B$9:$B$32,0),MATCH($O31,$D$8:$M$8,0))</f>
        <v>59</v>
      </c>
      <c r="R31" s="201" cm="1">
        <f t="array" ref="R31">INDEX($D$9:$M$32,MATCH($O$10&amp;R$29,$A$9:$A$32&amp;$B$9:$B$32,0),MATCH($O31,$D$8:$M$8,0))</f>
        <v>48</v>
      </c>
      <c r="S31" s="69"/>
      <c r="T31" s="130">
        <f t="shared" ref="T31:T35" si="0">R31</f>
        <v>48</v>
      </c>
      <c r="U31" s="131">
        <f t="shared" ref="U31:U35" si="1">Q31-R31-V31/2</f>
        <v>7</v>
      </c>
      <c r="V31" s="130">
        <v>8</v>
      </c>
      <c r="W31" s="130">
        <f t="shared" ref="W31:W35" si="2">P31-Q31-V31/2</f>
        <v>14</v>
      </c>
      <c r="X31" s="69"/>
      <c r="Y31" s="207"/>
      <c r="Z31" s="151"/>
      <c r="AB31" s="65"/>
      <c r="AC31" s="68"/>
      <c r="AD31" s="125"/>
    </row>
    <row r="32" spans="1:30" x14ac:dyDescent="0.25">
      <c r="A32" s="147" t="s">
        <v>76</v>
      </c>
      <c r="B32" s="125" t="s">
        <v>10</v>
      </c>
      <c r="C32" s="125"/>
      <c r="D32" s="148">
        <v>92</v>
      </c>
      <c r="E32" s="148">
        <v>60</v>
      </c>
      <c r="F32" s="148">
        <v>53</v>
      </c>
      <c r="G32" s="148">
        <v>49</v>
      </c>
      <c r="H32" s="149">
        <v>46</v>
      </c>
      <c r="I32" s="149">
        <v>43</v>
      </c>
      <c r="J32" s="149">
        <v>32</v>
      </c>
      <c r="K32" s="149">
        <v>30</v>
      </c>
      <c r="L32" s="149">
        <v>14</v>
      </c>
      <c r="M32" s="149">
        <v>28</v>
      </c>
      <c r="N32" s="125"/>
      <c r="O32" s="205">
        <v>2035</v>
      </c>
      <c r="P32" s="201" cm="1">
        <f t="array" ref="P32">INDEX($D$9:$M$32,MATCH($O$10&amp;P$29,$A$9:$A$32&amp;$B$9:$B$32,0),MATCH($O32,$D$8:$M$8,0))</f>
        <v>74</v>
      </c>
      <c r="Q32" s="201" cm="1">
        <f t="array" ref="Q32">INDEX($D$9:$M$32,MATCH($O$10&amp;Q$29,$A$9:$A$32&amp;$B$9:$B$32,0),MATCH($O32,$D$8:$M$8,0))</f>
        <v>55</v>
      </c>
      <c r="R32" s="201" cm="1">
        <f t="array" ref="R32">INDEX($D$9:$M$32,MATCH($O$10&amp;R$29,$A$9:$A$32&amp;$B$9:$B$32,0),MATCH($O32,$D$8:$M$8,0))</f>
        <v>39</v>
      </c>
      <c r="S32" s="69"/>
      <c r="T32" s="130">
        <f t="shared" si="0"/>
        <v>39</v>
      </c>
      <c r="U32" s="131">
        <f t="shared" si="1"/>
        <v>12</v>
      </c>
      <c r="V32" s="130">
        <v>8</v>
      </c>
      <c r="W32" s="130">
        <f t="shared" si="2"/>
        <v>15</v>
      </c>
      <c r="X32" s="69"/>
      <c r="Y32" s="207"/>
      <c r="Z32" s="151"/>
      <c r="AB32" s="65"/>
      <c r="AC32" s="68"/>
      <c r="AD32" s="125"/>
    </row>
    <row r="33" spans="14:30" x14ac:dyDescent="0.25">
      <c r="N33" s="125"/>
      <c r="O33" s="205">
        <v>2040</v>
      </c>
      <c r="P33" s="201" cm="1">
        <f t="array" ref="P33">INDEX($D$9:$M$32,MATCH($O$10&amp;P$29,$A$9:$A$32&amp;$B$9:$B$32,0),MATCH($O33,$D$8:$M$8,0))</f>
        <v>77</v>
      </c>
      <c r="Q33" s="201" cm="1">
        <f t="array" ref="Q33">INDEX($D$9:$M$32,MATCH($O$10&amp;Q$29,$A$9:$A$32&amp;$B$9:$B$32,0),MATCH($O33,$D$8:$M$8,0))</f>
        <v>53</v>
      </c>
      <c r="R33" s="201" cm="1">
        <f t="array" ref="R33">INDEX($D$9:$M$32,MATCH($O$10&amp;R$29,$A$9:$A$32&amp;$B$9:$B$32,0),MATCH($O33,$D$8:$M$8,0))</f>
        <v>36</v>
      </c>
      <c r="S33" s="69"/>
      <c r="T33" s="130">
        <f t="shared" si="0"/>
        <v>36</v>
      </c>
      <c r="U33" s="131">
        <f t="shared" si="1"/>
        <v>13</v>
      </c>
      <c r="V33" s="130">
        <v>8</v>
      </c>
      <c r="W33" s="130">
        <f t="shared" si="2"/>
        <v>20</v>
      </c>
      <c r="X33" s="69"/>
      <c r="Y33" s="207"/>
      <c r="Z33" s="151"/>
      <c r="AB33" s="65"/>
      <c r="AC33" s="68"/>
      <c r="AD33" s="125"/>
    </row>
    <row r="34" spans="14:30" x14ac:dyDescent="0.25">
      <c r="N34" s="125"/>
      <c r="O34" s="205">
        <v>2050</v>
      </c>
      <c r="P34" s="201" cm="1">
        <f t="array" ref="P34">INDEX($D$9:$M$32,MATCH($O$10&amp;P$29,$A$9:$A$32&amp;$B$9:$B$32,0),MATCH($O34,$D$8:$M$8,0))</f>
        <v>79</v>
      </c>
      <c r="Q34" s="201" cm="1">
        <f t="array" ref="Q34">INDEX($D$9:$M$32,MATCH($O$10&amp;Q$29,$A$9:$A$32&amp;$B$9:$B$32,0),MATCH($O34,$D$8:$M$8,0))</f>
        <v>52</v>
      </c>
      <c r="R34" s="201" cm="1">
        <f t="array" ref="R34">INDEX($D$9:$M$32,MATCH($O$10&amp;R$29,$A$9:$A$32&amp;$B$9:$B$32,0),MATCH($O34,$D$8:$M$8,0))</f>
        <v>35</v>
      </c>
      <c r="S34" s="68"/>
      <c r="T34" s="130">
        <f t="shared" si="0"/>
        <v>35</v>
      </c>
      <c r="U34" s="131">
        <f t="shared" si="1"/>
        <v>13</v>
      </c>
      <c r="V34" s="130">
        <v>8</v>
      </c>
      <c r="W34" s="130">
        <f t="shared" si="2"/>
        <v>23</v>
      </c>
      <c r="X34" s="69"/>
      <c r="Y34" s="207"/>
      <c r="Z34" s="65"/>
      <c r="AB34" s="71"/>
      <c r="AC34" s="68"/>
      <c r="AD34" s="125"/>
    </row>
    <row r="35" spans="14:30" x14ac:dyDescent="0.25">
      <c r="O35" s="205">
        <v>2060</v>
      </c>
      <c r="P35" s="201" cm="1">
        <f t="array" ref="P35">INDEX($D$9:$M$32,MATCH($O$10&amp;P$29,$A$9:$A$32&amp;$B$9:$B$32,0),MATCH($O35,$D$8:$M$8,0))</f>
        <v>78</v>
      </c>
      <c r="Q35" s="201" cm="1">
        <f t="array" ref="Q35">INDEX($D$9:$M$32,MATCH($O$10&amp;Q$29,$A$9:$A$32&amp;$B$9:$B$32,0),MATCH($O35,$D$8:$M$8,0))</f>
        <v>49</v>
      </c>
      <c r="R35" s="201" cm="1">
        <f t="array" ref="R35">INDEX($D$9:$M$32,MATCH($O$10&amp;R$29,$A$9:$A$32&amp;$B$9:$B$32,0),MATCH($O35,$D$8:$M$8,0))</f>
        <v>33</v>
      </c>
      <c r="S35" s="68"/>
      <c r="T35" s="130">
        <f t="shared" si="0"/>
        <v>33</v>
      </c>
      <c r="U35" s="131">
        <f t="shared" si="1"/>
        <v>12</v>
      </c>
      <c r="V35" s="130">
        <v>8</v>
      </c>
      <c r="W35" s="130">
        <f t="shared" si="2"/>
        <v>25</v>
      </c>
      <c r="X35" s="207"/>
      <c r="Y35" s="207"/>
      <c r="Z35" s="65"/>
    </row>
    <row r="36" spans="14:30" x14ac:dyDescent="0.25">
      <c r="O36" s="65"/>
      <c r="P36" s="65"/>
      <c r="Q36" s="65"/>
      <c r="R36" s="65"/>
      <c r="S36" s="69"/>
      <c r="T36" s="170"/>
      <c r="U36" s="170"/>
      <c r="V36" s="170"/>
      <c r="W36" s="170"/>
      <c r="X36" s="170"/>
      <c r="Y36" s="170"/>
      <c r="Z36" s="65"/>
    </row>
    <row r="37" spans="14:30" x14ac:dyDescent="0.25">
      <c r="O37" s="65"/>
      <c r="P37" s="65"/>
      <c r="Q37" s="65"/>
      <c r="R37" s="65"/>
      <c r="S37" s="69"/>
      <c r="T37" s="170"/>
      <c r="U37" s="170"/>
      <c r="V37" s="170"/>
      <c r="W37" s="170"/>
      <c r="X37" s="170"/>
      <c r="Y37" s="170"/>
      <c r="Z37" s="65"/>
    </row>
    <row r="38" spans="14:30" x14ac:dyDescent="0.25">
      <c r="O38" s="65"/>
      <c r="P38" s="65"/>
      <c r="Q38" s="65"/>
      <c r="R38" s="65"/>
      <c r="S38" s="69"/>
      <c r="T38" s="170"/>
      <c r="U38" s="170"/>
      <c r="V38" s="170"/>
      <c r="W38" s="170"/>
      <c r="X38" s="170"/>
      <c r="Y38" s="170"/>
      <c r="Z38" s="65"/>
    </row>
    <row r="39" spans="14:30" x14ac:dyDescent="0.25">
      <c r="O39" s="65"/>
      <c r="P39" s="65"/>
      <c r="Q39" s="65"/>
      <c r="R39" s="65"/>
      <c r="S39" s="65"/>
      <c r="T39" s="65"/>
      <c r="U39" s="65"/>
      <c r="V39" s="65"/>
      <c r="W39" s="65"/>
      <c r="X39" s="206"/>
      <c r="Y39" s="206"/>
      <c r="Z39" s="65"/>
    </row>
    <row r="40" spans="14:30" x14ac:dyDescent="0.25">
      <c r="O40" s="65"/>
      <c r="P40" s="65"/>
      <c r="Q40" s="65"/>
      <c r="R40" s="65"/>
      <c r="S40" s="65"/>
      <c r="T40" s="65"/>
      <c r="U40" s="65"/>
      <c r="V40" s="65"/>
      <c r="W40" s="65"/>
      <c r="X40" s="206"/>
      <c r="Y40" s="206"/>
      <c r="Z40" s="65"/>
    </row>
    <row r="41" spans="14:30" x14ac:dyDescent="0.25">
      <c r="O41" s="65"/>
      <c r="P41" s="65"/>
      <c r="Q41" s="65"/>
      <c r="R41" s="65"/>
      <c r="S41" s="65"/>
      <c r="T41" s="65"/>
      <c r="U41" s="65"/>
      <c r="V41" s="65"/>
      <c r="W41" s="65"/>
      <c r="X41" s="206"/>
      <c r="Y41" s="206"/>
      <c r="Z41" s="65"/>
    </row>
    <row r="46" spans="14:30" x14ac:dyDescent="0.25">
      <c r="O46" s="65"/>
      <c r="P46" s="65"/>
      <c r="Q46" s="65"/>
      <c r="R46" s="65"/>
      <c r="S46" s="65"/>
      <c r="T46" s="65"/>
      <c r="U46" s="65"/>
      <c r="V46" s="65"/>
      <c r="W46" s="65"/>
      <c r="X46" s="206"/>
      <c r="Y46" s="206"/>
      <c r="Z46" s="65"/>
    </row>
  </sheetData>
  <mergeCells count="2">
    <mergeCell ref="O9:P9"/>
    <mergeCell ref="O10:P11"/>
  </mergeCells>
  <dataValidations count="1">
    <dataValidation type="list" allowBlank="1" showInputMessage="1" showErrorMessage="1" sqref="O10:P11" xr:uid="{70A21F08-D535-4B63-B48C-8C9538722F45}">
      <formula1>"Belgia,Frankrike,Tyskland,Storbritannia,Italia,Nederland,Polen,Spania"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&amp;L&amp;"Calibri"&amp;10&amp;K000000Åpen informasjon / Public information&amp;1#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FEE4D-916A-4CC3-8A03-ACD255B4DD4C}">
  <sheetPr>
    <tabColor theme="5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6C7A9-7CEC-40A6-B223-03EF827A6FEC}">
  <sheetPr>
    <tabColor theme="5" tint="0.79998168889431442"/>
  </sheetPr>
  <dimension ref="A1:Z106"/>
  <sheetViews>
    <sheetView showGridLines="0" zoomScaleNormal="100" workbookViewId="0">
      <selection activeCell="P58" sqref="P58"/>
    </sheetView>
  </sheetViews>
  <sheetFormatPr baseColWidth="10" defaultColWidth="11.42578125" defaultRowHeight="14.25" customHeight="1" x14ac:dyDescent="0.25"/>
  <cols>
    <col min="2" max="2" width="21.5703125" style="9" customWidth="1"/>
    <col min="3" max="3" width="41" customWidth="1"/>
    <col min="4" max="9" width="8.28515625" customWidth="1"/>
    <col min="10" max="13" width="7.5703125" customWidth="1"/>
    <col min="15" max="15" width="14.42578125" style="62" customWidth="1"/>
    <col min="16" max="16" width="10.140625" style="62" customWidth="1"/>
    <col min="18" max="18" width="29.28515625" customWidth="1"/>
    <col min="19" max="19" width="11.85546875" customWidth="1"/>
  </cols>
  <sheetData>
    <row r="1" spans="1:26" ht="15" x14ac:dyDescent="0.25">
      <c r="A1" s="58"/>
      <c r="B1" s="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125"/>
      <c r="P1" s="125"/>
    </row>
    <row r="2" spans="1:26" ht="23.25" x14ac:dyDescent="0.35">
      <c r="A2" s="58"/>
      <c r="B2" s="4" t="s">
        <v>16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125"/>
      <c r="P2" s="125"/>
    </row>
    <row r="3" spans="1:26" ht="18.75" x14ac:dyDescent="0.3">
      <c r="A3" s="58"/>
      <c r="B3" s="5" t="s">
        <v>85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125"/>
      <c r="P3" s="125"/>
    </row>
    <row r="4" spans="1:26" ht="15" x14ac:dyDescent="0.25">
      <c r="A4" s="58"/>
      <c r="B4" s="6" t="s">
        <v>17</v>
      </c>
      <c r="C4" s="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125"/>
      <c r="P4" s="125"/>
    </row>
    <row r="5" spans="1:26" ht="15" x14ac:dyDescent="0.25">
      <c r="A5" s="58"/>
      <c r="B5" s="6"/>
      <c r="C5" s="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125"/>
      <c r="P5" s="125"/>
    </row>
    <row r="6" spans="1:26" ht="14.25" customHeight="1" x14ac:dyDescent="0.25">
      <c r="D6" s="81"/>
      <c r="E6" s="81"/>
      <c r="F6" s="81"/>
      <c r="G6" s="81"/>
      <c r="H6" s="81"/>
      <c r="I6" s="81"/>
      <c r="O6" s="125"/>
      <c r="P6" s="125"/>
    </row>
    <row r="7" spans="1:26" s="59" customFormat="1" ht="14.25" customHeight="1" x14ac:dyDescent="0.25">
      <c r="A7" s="9"/>
      <c r="B7" s="9"/>
      <c r="C7" s="9"/>
      <c r="D7" s="52">
        <v>2026</v>
      </c>
      <c r="E7" s="52">
        <v>2027</v>
      </c>
      <c r="F7" s="52">
        <v>2028</v>
      </c>
      <c r="G7" s="52">
        <v>2029</v>
      </c>
      <c r="H7" s="52">
        <v>2030</v>
      </c>
      <c r="I7" s="52">
        <v>2031</v>
      </c>
      <c r="J7" s="52">
        <v>2035</v>
      </c>
      <c r="K7" s="52">
        <v>2040</v>
      </c>
      <c r="L7" s="52">
        <v>2050</v>
      </c>
      <c r="M7" s="52">
        <v>2060</v>
      </c>
      <c r="N7" s="7"/>
      <c r="O7" s="125"/>
      <c r="P7" s="125"/>
      <c r="Q7" s="7"/>
      <c r="R7" s="7"/>
      <c r="S7" s="7"/>
    </row>
    <row r="8" spans="1:26" ht="14.25" customHeight="1" x14ac:dyDescent="0.3">
      <c r="B8" s="10" t="s">
        <v>34</v>
      </c>
      <c r="C8" s="48" t="s">
        <v>35</v>
      </c>
      <c r="D8" s="7">
        <v>77</v>
      </c>
      <c r="E8" s="7">
        <v>77</v>
      </c>
      <c r="F8" s="7">
        <v>77</v>
      </c>
      <c r="G8" s="7">
        <v>76</v>
      </c>
      <c r="H8" s="7">
        <v>76</v>
      </c>
      <c r="I8" s="7">
        <v>76</v>
      </c>
      <c r="J8" s="7">
        <v>74</v>
      </c>
      <c r="K8" s="7">
        <v>73.3</v>
      </c>
      <c r="L8" s="7">
        <v>72.3</v>
      </c>
      <c r="M8" s="7">
        <v>72.3</v>
      </c>
      <c r="N8" s="7"/>
      <c r="O8" s="125"/>
      <c r="P8" s="125"/>
      <c r="Q8" s="7"/>
      <c r="R8" s="7"/>
      <c r="S8" s="7"/>
      <c r="U8" s="60"/>
      <c r="V8" s="60"/>
      <c r="W8" s="60"/>
      <c r="X8" s="60"/>
      <c r="Z8" s="40" t="s">
        <v>34</v>
      </c>
    </row>
    <row r="9" spans="1:26" ht="14.25" customHeight="1" x14ac:dyDescent="0.3">
      <c r="B9" s="10"/>
      <c r="C9" s="48" t="s">
        <v>36</v>
      </c>
      <c r="D9" s="7">
        <v>5</v>
      </c>
      <c r="E9" s="7">
        <v>6</v>
      </c>
      <c r="F9" s="7">
        <v>6</v>
      </c>
      <c r="G9" s="7">
        <v>7</v>
      </c>
      <c r="H9" s="7">
        <v>7.4</v>
      </c>
      <c r="I9" s="7">
        <v>8</v>
      </c>
      <c r="J9" s="7">
        <v>10</v>
      </c>
      <c r="K9" s="7">
        <v>12</v>
      </c>
      <c r="L9" s="7">
        <v>16</v>
      </c>
      <c r="M9" s="7">
        <v>20</v>
      </c>
      <c r="N9" s="7"/>
      <c r="O9" s="208" t="s">
        <v>20</v>
      </c>
      <c r="P9" s="208"/>
      <c r="Q9" s="7"/>
      <c r="R9" s="7"/>
      <c r="S9" s="7"/>
      <c r="U9" s="60"/>
      <c r="V9" s="60"/>
      <c r="W9" s="60"/>
      <c r="X9" s="60"/>
      <c r="Z9" s="40" t="s">
        <v>37</v>
      </c>
    </row>
    <row r="10" spans="1:26" ht="14.25" customHeight="1" x14ac:dyDescent="0.3">
      <c r="B10" s="10"/>
      <c r="C10" s="48" t="s">
        <v>38</v>
      </c>
      <c r="D10" s="7">
        <v>0.05</v>
      </c>
      <c r="E10" s="7">
        <v>0.1</v>
      </c>
      <c r="F10" s="7">
        <v>0.2</v>
      </c>
      <c r="G10" s="7">
        <v>0.4</v>
      </c>
      <c r="H10" s="7">
        <v>0.7</v>
      </c>
      <c r="I10" s="7">
        <v>0.7</v>
      </c>
      <c r="J10" s="7">
        <v>1</v>
      </c>
      <c r="K10" s="7">
        <v>3</v>
      </c>
      <c r="L10" s="7">
        <v>6</v>
      </c>
      <c r="M10" s="7">
        <v>8</v>
      </c>
      <c r="N10" s="7"/>
      <c r="O10" s="214" t="s">
        <v>34</v>
      </c>
      <c r="P10" s="214"/>
      <c r="Q10" s="7"/>
      <c r="R10" s="7"/>
      <c r="S10" s="7"/>
      <c r="U10" s="60"/>
      <c r="V10" s="60"/>
      <c r="W10" s="60"/>
      <c r="X10" s="60"/>
      <c r="Z10" s="40" t="s">
        <v>40</v>
      </c>
    </row>
    <row r="11" spans="1:26" ht="14.25" customHeight="1" x14ac:dyDescent="0.3">
      <c r="B11" s="10"/>
      <c r="C11" s="48" t="s">
        <v>41</v>
      </c>
      <c r="D11" s="7">
        <v>45</v>
      </c>
      <c r="E11" s="7">
        <v>45</v>
      </c>
      <c r="F11" s="7">
        <v>45</v>
      </c>
      <c r="G11" s="7">
        <v>46</v>
      </c>
      <c r="H11" s="7">
        <v>46</v>
      </c>
      <c r="I11" s="7">
        <v>46</v>
      </c>
      <c r="J11" s="7">
        <v>47</v>
      </c>
      <c r="K11" s="7">
        <v>50</v>
      </c>
      <c r="L11" s="7">
        <v>53</v>
      </c>
      <c r="M11" s="7">
        <v>55</v>
      </c>
      <c r="O11" s="214"/>
      <c r="P11" s="214"/>
      <c r="U11" s="60"/>
      <c r="V11" s="60"/>
      <c r="W11" s="60"/>
      <c r="X11" s="60"/>
      <c r="Z11" s="40" t="s">
        <v>42</v>
      </c>
    </row>
    <row r="12" spans="1:26" ht="14.25" customHeight="1" x14ac:dyDescent="0.3">
      <c r="B12" s="10"/>
      <c r="C12" s="48" t="s">
        <v>43</v>
      </c>
      <c r="D12" s="7">
        <v>12</v>
      </c>
      <c r="E12" s="7">
        <v>12</v>
      </c>
      <c r="F12" s="7">
        <v>13.4</v>
      </c>
      <c r="G12" s="7">
        <v>14</v>
      </c>
      <c r="H12" s="7">
        <v>15</v>
      </c>
      <c r="I12" s="7">
        <v>15.4</v>
      </c>
      <c r="J12" s="7">
        <v>16</v>
      </c>
      <c r="K12" s="7">
        <v>13.3</v>
      </c>
      <c r="L12" s="7">
        <v>11.3</v>
      </c>
      <c r="M12" s="7">
        <v>7.3</v>
      </c>
      <c r="O12" s="125"/>
      <c r="P12" s="125"/>
      <c r="U12" s="60"/>
      <c r="V12" s="60"/>
      <c r="W12" s="60"/>
      <c r="X12" s="60"/>
      <c r="Z12" s="40" t="s">
        <v>39</v>
      </c>
    </row>
    <row r="13" spans="1:26" ht="14.25" customHeight="1" x14ac:dyDescent="0.3">
      <c r="B13" s="10"/>
      <c r="C13" s="128" t="s">
        <v>58</v>
      </c>
      <c r="D13" s="7">
        <v>3.7</v>
      </c>
      <c r="E13" s="7">
        <v>4.4000000000000004</v>
      </c>
      <c r="F13" s="7">
        <v>6.4</v>
      </c>
      <c r="G13" s="7">
        <v>7</v>
      </c>
      <c r="H13" s="7">
        <v>8.6</v>
      </c>
      <c r="I13" s="7">
        <v>10</v>
      </c>
      <c r="J13" s="7">
        <v>17</v>
      </c>
      <c r="K13" s="7">
        <v>20.3</v>
      </c>
      <c r="L13" s="7">
        <v>21.3</v>
      </c>
      <c r="M13" s="7">
        <v>22.3</v>
      </c>
      <c r="O13" s="125"/>
      <c r="P13" s="125"/>
      <c r="U13" s="60"/>
      <c r="V13" s="60"/>
      <c r="W13" s="60"/>
      <c r="X13" s="60"/>
      <c r="Z13" s="40"/>
    </row>
    <row r="14" spans="1:26" ht="14.25" customHeight="1" x14ac:dyDescent="0.3">
      <c r="B14" s="10"/>
      <c r="C14" s="11" t="s">
        <v>18</v>
      </c>
      <c r="D14" s="63">
        <f>SUM(D8:D13)</f>
        <v>142.75</v>
      </c>
      <c r="E14" s="63">
        <f t="shared" ref="E14:M14" si="0">SUM(E8:E13)</f>
        <v>144.5</v>
      </c>
      <c r="F14" s="63">
        <f t="shared" si="0"/>
        <v>148</v>
      </c>
      <c r="G14" s="63">
        <f t="shared" si="0"/>
        <v>150.4</v>
      </c>
      <c r="H14" s="63">
        <f t="shared" si="0"/>
        <v>153.70000000000002</v>
      </c>
      <c r="I14" s="63">
        <f t="shared" si="0"/>
        <v>156.1</v>
      </c>
      <c r="J14" s="63">
        <f t="shared" si="0"/>
        <v>165</v>
      </c>
      <c r="K14" s="63">
        <f t="shared" si="0"/>
        <v>171.90000000000003</v>
      </c>
      <c r="L14" s="63">
        <f t="shared" si="0"/>
        <v>179.90000000000003</v>
      </c>
      <c r="M14" s="63">
        <f t="shared" si="0"/>
        <v>184.90000000000003</v>
      </c>
      <c r="N14" s="7"/>
      <c r="O14" s="125"/>
      <c r="P14" s="125"/>
      <c r="Q14" s="7"/>
      <c r="U14" s="60"/>
      <c r="V14" s="60"/>
      <c r="W14" s="60"/>
      <c r="X14" s="60"/>
    </row>
    <row r="15" spans="1:26" ht="14.25" customHeight="1" x14ac:dyDescent="0.3">
      <c r="B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125"/>
      <c r="P15" s="125"/>
      <c r="U15" s="60"/>
      <c r="V15" s="60"/>
      <c r="W15" s="60"/>
      <c r="X15" s="60"/>
    </row>
    <row r="16" spans="1:26" ht="14.25" customHeight="1" x14ac:dyDescent="0.3">
      <c r="B16" s="10"/>
      <c r="C16" t="s">
        <v>21</v>
      </c>
      <c r="D16" s="7">
        <v>137.6</v>
      </c>
      <c r="E16" s="156">
        <v>138.07899999999998</v>
      </c>
      <c r="F16" s="156">
        <v>139.06299999999999</v>
      </c>
      <c r="G16" s="156">
        <v>140.268</v>
      </c>
      <c r="H16" s="156">
        <v>141.905</v>
      </c>
      <c r="I16" s="7">
        <v>141</v>
      </c>
      <c r="J16" s="7">
        <v>144</v>
      </c>
      <c r="K16" s="7">
        <v>146</v>
      </c>
      <c r="L16" s="7">
        <v>147</v>
      </c>
      <c r="M16" s="7">
        <v>148</v>
      </c>
      <c r="O16" s="125"/>
      <c r="P16" s="125"/>
      <c r="U16" s="60"/>
      <c r="V16" s="60"/>
      <c r="W16" s="60"/>
      <c r="X16" s="60"/>
    </row>
    <row r="17" spans="2:24" ht="14.25" customHeight="1" x14ac:dyDescent="0.3">
      <c r="B17" s="10"/>
      <c r="C17" t="s">
        <v>22</v>
      </c>
      <c r="D17" s="7">
        <v>15.2</v>
      </c>
      <c r="E17" s="7">
        <v>14.63718124535691</v>
      </c>
      <c r="F17" s="7">
        <v>14.63718124535691</v>
      </c>
      <c r="G17" s="7">
        <v>14.63718124535691</v>
      </c>
      <c r="H17" s="7">
        <v>14.63718124535691</v>
      </c>
      <c r="I17" s="7">
        <v>15.2</v>
      </c>
      <c r="J17" s="7">
        <v>16</v>
      </c>
      <c r="K17" s="7">
        <v>18</v>
      </c>
      <c r="L17" s="7">
        <v>23.4</v>
      </c>
      <c r="M17" s="7">
        <v>25.4</v>
      </c>
      <c r="O17" s="125"/>
      <c r="P17" s="125"/>
      <c r="Q17" s="9"/>
      <c r="U17" s="60"/>
      <c r="V17" s="60"/>
      <c r="W17" s="60"/>
      <c r="X17" s="60"/>
    </row>
    <row r="18" spans="2:24" ht="14.25" customHeight="1" x14ac:dyDescent="0.3">
      <c r="B18" s="10"/>
      <c r="C18" t="s">
        <v>24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7</v>
      </c>
      <c r="K18" s="7">
        <v>9</v>
      </c>
      <c r="L18" s="7">
        <v>9</v>
      </c>
      <c r="M18" s="7">
        <v>9</v>
      </c>
      <c r="O18" s="125"/>
      <c r="P18" s="125"/>
      <c r="U18" s="60"/>
      <c r="V18" s="60"/>
      <c r="W18" s="60"/>
      <c r="X18" s="60"/>
    </row>
    <row r="19" spans="2:24" ht="14.25" customHeight="1" x14ac:dyDescent="0.3">
      <c r="B19" s="10"/>
      <c r="C19" t="s">
        <v>25</v>
      </c>
      <c r="D19" s="7">
        <v>0.6</v>
      </c>
      <c r="E19" s="7">
        <v>0.92117169203629323</v>
      </c>
      <c r="F19" s="7">
        <v>0.9579607628372967</v>
      </c>
      <c r="G19" s="7">
        <v>1.003722579134062</v>
      </c>
      <c r="H19" s="7">
        <v>1.040161788766075</v>
      </c>
      <c r="I19" s="7">
        <v>1</v>
      </c>
      <c r="J19" s="7">
        <v>2</v>
      </c>
      <c r="K19" s="7">
        <v>3</v>
      </c>
      <c r="L19" s="7">
        <v>4.3</v>
      </c>
      <c r="M19" s="7">
        <v>6.3</v>
      </c>
      <c r="O19" s="127"/>
      <c r="P19" s="125"/>
      <c r="U19" s="60"/>
      <c r="V19" s="60"/>
      <c r="W19" s="60"/>
      <c r="X19" s="60"/>
    </row>
    <row r="20" spans="2:24" ht="14.25" customHeight="1" x14ac:dyDescent="0.3">
      <c r="B20" s="10"/>
      <c r="C20" t="s">
        <v>27</v>
      </c>
      <c r="D20" s="70">
        <v>0</v>
      </c>
      <c r="E20" s="70">
        <v>0</v>
      </c>
      <c r="F20" s="70">
        <v>0</v>
      </c>
      <c r="G20" s="70">
        <v>0</v>
      </c>
      <c r="H20" s="70">
        <v>0</v>
      </c>
      <c r="I20" s="70">
        <v>0</v>
      </c>
      <c r="J20" s="70">
        <v>0</v>
      </c>
      <c r="K20" s="70">
        <v>0</v>
      </c>
      <c r="L20" s="70">
        <v>0</v>
      </c>
      <c r="M20" s="70">
        <v>0</v>
      </c>
      <c r="O20" s="217"/>
      <c r="P20" s="125"/>
      <c r="U20" s="60"/>
      <c r="V20" s="60"/>
      <c r="W20" s="60"/>
      <c r="X20" s="60"/>
    </row>
    <row r="21" spans="2:24" ht="14.25" customHeight="1" x14ac:dyDescent="0.3">
      <c r="B21" s="10"/>
      <c r="C21" t="s">
        <v>44</v>
      </c>
      <c r="D21" s="157">
        <v>3</v>
      </c>
      <c r="E21" s="156">
        <v>2</v>
      </c>
      <c r="F21" s="156">
        <v>1.54</v>
      </c>
      <c r="G21" s="156">
        <v>1.45</v>
      </c>
      <c r="H21" s="156">
        <v>0.755</v>
      </c>
      <c r="I21" s="7">
        <v>1</v>
      </c>
      <c r="J21" s="7">
        <v>1</v>
      </c>
      <c r="K21" s="7">
        <v>1</v>
      </c>
      <c r="L21" s="7">
        <v>1</v>
      </c>
      <c r="M21" s="7">
        <v>1</v>
      </c>
      <c r="O21" s="217"/>
      <c r="P21" s="125"/>
      <c r="U21" s="60"/>
      <c r="V21" s="60"/>
      <c r="W21" s="60"/>
      <c r="X21" s="60"/>
    </row>
    <row r="22" spans="2:24" ht="14.25" customHeight="1" x14ac:dyDescent="0.3">
      <c r="B22" s="10"/>
      <c r="C22" s="12" t="s">
        <v>31</v>
      </c>
      <c r="D22" s="74">
        <f>SUM(D16:D21)</f>
        <v>156.39999999999998</v>
      </c>
      <c r="E22" s="74">
        <f t="shared" ref="E22:M22" si="1">SUM(E16:E21)</f>
        <v>155.63735293739319</v>
      </c>
      <c r="F22" s="74">
        <f t="shared" si="1"/>
        <v>156.1981420081942</v>
      </c>
      <c r="G22" s="74">
        <f t="shared" si="1"/>
        <v>157.35890382449097</v>
      </c>
      <c r="H22" s="74">
        <f t="shared" si="1"/>
        <v>158.33734303412299</v>
      </c>
      <c r="I22" s="74">
        <f t="shared" si="1"/>
        <v>158.19999999999999</v>
      </c>
      <c r="J22" s="74">
        <f t="shared" si="1"/>
        <v>170</v>
      </c>
      <c r="K22" s="74">
        <f t="shared" si="1"/>
        <v>177</v>
      </c>
      <c r="L22" s="74">
        <f t="shared" si="1"/>
        <v>184.70000000000002</v>
      </c>
      <c r="M22" s="74">
        <f t="shared" si="1"/>
        <v>189.70000000000002</v>
      </c>
      <c r="O22" s="217"/>
    </row>
    <row r="23" spans="2:24" ht="14.25" customHeight="1" x14ac:dyDescent="0.3">
      <c r="B23" s="10"/>
      <c r="D23" s="7"/>
      <c r="E23" s="7"/>
      <c r="F23" s="7"/>
      <c r="G23" s="7"/>
      <c r="H23" s="7"/>
      <c r="I23" s="7"/>
      <c r="J23" s="7"/>
      <c r="K23" s="7"/>
      <c r="L23" s="7"/>
      <c r="M23" s="7"/>
      <c r="N23" t="s">
        <v>8</v>
      </c>
      <c r="O23" s="217"/>
      <c r="P23" s="125"/>
      <c r="U23" s="60"/>
      <c r="V23" s="60"/>
      <c r="W23" s="60"/>
      <c r="X23" s="60"/>
    </row>
    <row r="24" spans="2:24" ht="14.25" customHeight="1" x14ac:dyDescent="0.3">
      <c r="B24" s="15"/>
      <c r="C24" s="61" t="s">
        <v>45</v>
      </c>
      <c r="D24" s="75">
        <f>D22-D14</f>
        <v>13.649999999999977</v>
      </c>
      <c r="E24" s="75">
        <f t="shared" ref="E24:M24" si="2">E22-E14</f>
        <v>11.137352937393189</v>
      </c>
      <c r="F24" s="75">
        <f t="shared" si="2"/>
        <v>8.1981420081941963</v>
      </c>
      <c r="G24" s="75">
        <f t="shared" si="2"/>
        <v>6.9589038244909602</v>
      </c>
      <c r="H24" s="75">
        <f t="shared" si="2"/>
        <v>4.6373430341229778</v>
      </c>
      <c r="I24" s="75">
        <f t="shared" si="2"/>
        <v>2.0999999999999943</v>
      </c>
      <c r="J24" s="75">
        <f t="shared" si="2"/>
        <v>5</v>
      </c>
      <c r="K24" s="75">
        <f t="shared" si="2"/>
        <v>5.0999999999999659</v>
      </c>
      <c r="L24" s="75">
        <f t="shared" si="2"/>
        <v>4.7999999999999829</v>
      </c>
      <c r="M24" s="75">
        <f t="shared" si="2"/>
        <v>4.7999999999999829</v>
      </c>
      <c r="N24" s="16"/>
      <c r="O24" s="217"/>
      <c r="P24" s="125"/>
      <c r="U24" s="60"/>
      <c r="V24" s="60"/>
      <c r="W24" s="60"/>
      <c r="X24" s="60"/>
    </row>
    <row r="25" spans="2:24" ht="14.25" customHeight="1" x14ac:dyDescent="0.3">
      <c r="B25" s="10"/>
      <c r="D25" s="81"/>
      <c r="E25" s="81"/>
      <c r="F25" s="81"/>
      <c r="G25" s="81"/>
      <c r="H25" s="81"/>
      <c r="I25" s="81"/>
      <c r="J25" t="s">
        <v>19</v>
      </c>
      <c r="K25" t="s">
        <v>19</v>
      </c>
      <c r="O25" s="125"/>
      <c r="P25" s="125"/>
      <c r="Q25" s="76"/>
      <c r="R25" s="82" t="s">
        <v>14</v>
      </c>
      <c r="S25" s="82"/>
      <c r="T25" s="82"/>
      <c r="U25" s="83"/>
      <c r="V25" s="83"/>
      <c r="W25" s="83"/>
      <c r="X25" s="60"/>
    </row>
    <row r="26" spans="2:24" ht="14.25" customHeight="1" x14ac:dyDescent="0.3">
      <c r="B26" s="10"/>
      <c r="C26" s="9"/>
      <c r="D26" s="52">
        <v>2026</v>
      </c>
      <c r="E26" s="52">
        <v>2027</v>
      </c>
      <c r="F26" s="52">
        <v>2028</v>
      </c>
      <c r="G26" s="52">
        <v>2029</v>
      </c>
      <c r="H26" s="52">
        <v>2030</v>
      </c>
      <c r="I26" s="52">
        <v>2031</v>
      </c>
      <c r="J26" s="52">
        <v>2035</v>
      </c>
      <c r="K26" s="52">
        <v>2040</v>
      </c>
      <c r="L26" s="52">
        <v>2050</v>
      </c>
      <c r="M26" s="52">
        <v>2060</v>
      </c>
      <c r="O26" s="125"/>
      <c r="P26" s="125"/>
      <c r="Q26" s="76"/>
      <c r="R26" s="192">
        <f>MATCH($O$10,B8:$B$100,0)-1</f>
        <v>0</v>
      </c>
      <c r="S26" s="192">
        <f t="shared" ref="S26:X26" si="3">MATCH(S$27,$C$7:$M$7,0)</f>
        <v>2</v>
      </c>
      <c r="T26" s="192">
        <f t="shared" si="3"/>
        <v>6</v>
      </c>
      <c r="U26" s="192">
        <f t="shared" si="3"/>
        <v>8</v>
      </c>
      <c r="V26" s="192">
        <f t="shared" si="3"/>
        <v>9</v>
      </c>
      <c r="W26" s="192">
        <f t="shared" si="3"/>
        <v>10</v>
      </c>
      <c r="X26" s="192">
        <f t="shared" si="3"/>
        <v>11</v>
      </c>
    </row>
    <row r="27" spans="2:24" ht="14.25" customHeight="1" x14ac:dyDescent="0.3">
      <c r="B27" s="10" t="s">
        <v>37</v>
      </c>
      <c r="C27" s="48" t="s">
        <v>35</v>
      </c>
      <c r="D27" s="7">
        <v>80.904000000000025</v>
      </c>
      <c r="E27" s="7">
        <v>80.927999999999983</v>
      </c>
      <c r="F27" s="7">
        <v>81.143000000000001</v>
      </c>
      <c r="G27" s="7">
        <v>81.510999999999996</v>
      </c>
      <c r="H27" s="7">
        <v>81.840000000000046</v>
      </c>
      <c r="I27" s="7">
        <v>81.697000000000017</v>
      </c>
      <c r="J27" s="7">
        <v>81.457999999999998</v>
      </c>
      <c r="K27" s="7">
        <v>84.860999999999976</v>
      </c>
      <c r="L27" s="7">
        <v>85.778999999999996</v>
      </c>
      <c r="M27" s="7">
        <v>86.228999999999985</v>
      </c>
      <c r="O27" s="125"/>
      <c r="P27" s="125"/>
      <c r="Q27" s="10"/>
      <c r="R27" s="84"/>
      <c r="S27" s="84">
        <v>2026</v>
      </c>
      <c r="T27" s="84">
        <v>2030</v>
      </c>
      <c r="U27" s="85">
        <v>2035</v>
      </c>
      <c r="V27" s="85">
        <v>2040</v>
      </c>
      <c r="W27" s="85">
        <v>2050</v>
      </c>
      <c r="X27" s="85">
        <v>2060</v>
      </c>
    </row>
    <row r="28" spans="2:24" ht="14.25" customHeight="1" x14ac:dyDescent="0.3">
      <c r="B28" s="10"/>
      <c r="C28" s="48" t="s">
        <v>36</v>
      </c>
      <c r="D28" s="7">
        <v>5.17</v>
      </c>
      <c r="E28" s="7">
        <v>5.7149999999999999</v>
      </c>
      <c r="F28" s="7">
        <v>6.08</v>
      </c>
      <c r="G28" s="7">
        <v>6.5350000000000001</v>
      </c>
      <c r="H28" s="7">
        <v>6.915</v>
      </c>
      <c r="I28" s="7">
        <v>7.31</v>
      </c>
      <c r="J28" s="7">
        <v>13.9</v>
      </c>
      <c r="K28" s="7">
        <v>22.19</v>
      </c>
      <c r="L28" s="7">
        <v>25.283999999999999</v>
      </c>
      <c r="M28" s="7">
        <v>27.428000000000001</v>
      </c>
      <c r="N28" s="7"/>
      <c r="O28" s="125"/>
      <c r="P28" s="125"/>
      <c r="Q28" s="76">
        <f t="shared" ref="Q28:Q34" ca="1" si="4">MATCH($R28,OFFSET($B$8,$R$26,1,17),0)-1</f>
        <v>0</v>
      </c>
      <c r="R28" s="86" t="s">
        <v>35</v>
      </c>
      <c r="S28" s="87">
        <f t="shared" ref="S28:X34" ca="1" si="5">OFFSET($B$8,$R$26+$Q28,S$26)</f>
        <v>77</v>
      </c>
      <c r="T28" s="87">
        <f t="shared" ca="1" si="5"/>
        <v>76</v>
      </c>
      <c r="U28" s="87">
        <f t="shared" ca="1" si="5"/>
        <v>74</v>
      </c>
      <c r="V28" s="87">
        <f t="shared" ca="1" si="5"/>
        <v>73.3</v>
      </c>
      <c r="W28" s="87">
        <f t="shared" ca="1" si="5"/>
        <v>72.3</v>
      </c>
      <c r="X28" s="87">
        <f t="shared" ca="1" si="5"/>
        <v>72.3</v>
      </c>
    </row>
    <row r="29" spans="2:24" ht="14.25" customHeight="1" x14ac:dyDescent="0.3">
      <c r="B29" s="10"/>
      <c r="C29" s="48" t="s">
        <v>38</v>
      </c>
      <c r="D29" s="7">
        <v>0.17499999999999999</v>
      </c>
      <c r="E29" s="7">
        <v>2.1930000000000001</v>
      </c>
      <c r="F29" s="7">
        <v>3.0840000000000001</v>
      </c>
      <c r="G29" s="7">
        <v>3.52</v>
      </c>
      <c r="H29" s="7">
        <v>4.1040000000000001</v>
      </c>
      <c r="I29" s="7">
        <v>4.7160000000000002</v>
      </c>
      <c r="J29" s="7">
        <v>6.72</v>
      </c>
      <c r="K29" s="7">
        <v>8.6430000000000007</v>
      </c>
      <c r="L29" s="7">
        <v>13.173</v>
      </c>
      <c r="M29" s="7">
        <v>16.036999999999999</v>
      </c>
      <c r="N29" s="7"/>
      <c r="O29" s="125"/>
      <c r="P29" s="125"/>
      <c r="Q29" s="76">
        <f t="shared" ca="1" si="4"/>
        <v>1</v>
      </c>
      <c r="R29" s="86" t="s">
        <v>36</v>
      </c>
      <c r="S29" s="87">
        <f t="shared" ca="1" si="5"/>
        <v>5</v>
      </c>
      <c r="T29" s="87">
        <f t="shared" ca="1" si="5"/>
        <v>7.4</v>
      </c>
      <c r="U29" s="87">
        <f t="shared" ca="1" si="5"/>
        <v>10</v>
      </c>
      <c r="V29" s="87">
        <f t="shared" ca="1" si="5"/>
        <v>12</v>
      </c>
      <c r="W29" s="87">
        <f t="shared" ca="1" si="5"/>
        <v>16</v>
      </c>
      <c r="X29" s="87">
        <f t="shared" ca="1" si="5"/>
        <v>20</v>
      </c>
    </row>
    <row r="30" spans="2:24" ht="14.25" customHeight="1" x14ac:dyDescent="0.3">
      <c r="B30" s="10"/>
      <c r="C30" s="48" t="s">
        <v>41</v>
      </c>
      <c r="D30" s="155">
        <v>52.856999999999999</v>
      </c>
      <c r="E30" s="155">
        <v>55.079000000000001</v>
      </c>
      <c r="F30" s="155">
        <v>56.228999999999999</v>
      </c>
      <c r="G30" s="155">
        <v>58.341000000000001</v>
      </c>
      <c r="H30" s="155">
        <v>59.457000000000001</v>
      </c>
      <c r="I30" s="155">
        <v>59.64</v>
      </c>
      <c r="J30" s="155">
        <v>63.848999999999997</v>
      </c>
      <c r="K30" s="155">
        <v>69.152000000000001</v>
      </c>
      <c r="L30" s="155">
        <v>75.147999999999996</v>
      </c>
      <c r="M30" s="155">
        <v>75.146999999999991</v>
      </c>
      <c r="O30" s="125"/>
      <c r="P30" s="125"/>
      <c r="Q30" s="76">
        <f t="shared" ca="1" si="4"/>
        <v>3</v>
      </c>
      <c r="R30" s="86" t="s">
        <v>41</v>
      </c>
      <c r="S30" s="87">
        <f t="shared" ca="1" si="5"/>
        <v>45</v>
      </c>
      <c r="T30" s="87">
        <f t="shared" ca="1" si="5"/>
        <v>46</v>
      </c>
      <c r="U30" s="87">
        <f t="shared" ca="1" si="5"/>
        <v>47</v>
      </c>
      <c r="V30" s="87">
        <f t="shared" ca="1" si="5"/>
        <v>50</v>
      </c>
      <c r="W30" s="87">
        <f t="shared" ca="1" si="5"/>
        <v>53</v>
      </c>
      <c r="X30" s="87">
        <f t="shared" ca="1" si="5"/>
        <v>55</v>
      </c>
    </row>
    <row r="31" spans="2:24" ht="14.25" customHeight="1" x14ac:dyDescent="0.3">
      <c r="B31" s="10"/>
      <c r="C31" s="48" t="s">
        <v>43</v>
      </c>
      <c r="D31" s="155">
        <v>0.39300000000000002</v>
      </c>
      <c r="E31" s="155">
        <v>0.39300000000000002</v>
      </c>
      <c r="F31" s="155">
        <v>0.39300000000000002</v>
      </c>
      <c r="G31" s="155">
        <v>0.39300000000000002</v>
      </c>
      <c r="H31" s="155">
        <v>0.39300000000000002</v>
      </c>
      <c r="I31" s="155">
        <v>0.39300000000000002</v>
      </c>
      <c r="J31" s="155">
        <v>0.39300000000000002</v>
      </c>
      <c r="K31" s="155">
        <v>0.39300000000000002</v>
      </c>
      <c r="L31" s="155">
        <v>0.39300000000000002</v>
      </c>
      <c r="M31" s="155">
        <v>0.39300000000000002</v>
      </c>
      <c r="O31" s="125"/>
      <c r="P31" s="125"/>
      <c r="Q31" s="76">
        <f t="shared" ca="1" si="4"/>
        <v>4</v>
      </c>
      <c r="R31" s="86" t="s">
        <v>43</v>
      </c>
      <c r="S31" s="87">
        <f t="shared" ca="1" si="5"/>
        <v>12</v>
      </c>
      <c r="T31" s="87">
        <f t="shared" ca="1" si="5"/>
        <v>15</v>
      </c>
      <c r="U31" s="87">
        <f t="shared" ca="1" si="5"/>
        <v>16</v>
      </c>
      <c r="V31" s="87">
        <f t="shared" ca="1" si="5"/>
        <v>13.3</v>
      </c>
      <c r="W31" s="87">
        <f t="shared" ca="1" si="5"/>
        <v>11.3</v>
      </c>
      <c r="X31" s="87">
        <f t="shared" ca="1" si="5"/>
        <v>7.3</v>
      </c>
    </row>
    <row r="32" spans="2:24" ht="14.25" customHeight="1" x14ac:dyDescent="0.3">
      <c r="B32" s="10"/>
      <c r="C32" s="128" t="s">
        <v>58</v>
      </c>
      <c r="D32" s="7">
        <v>3.2719999999999998</v>
      </c>
      <c r="E32" s="7">
        <v>4.9329999999999998</v>
      </c>
      <c r="F32" s="7">
        <v>6.3010000000000002</v>
      </c>
      <c r="G32" s="7">
        <v>7.9720000000000004</v>
      </c>
      <c r="H32" s="7">
        <v>9.1020000000000003</v>
      </c>
      <c r="I32" s="7">
        <v>10.301</v>
      </c>
      <c r="J32" s="7">
        <v>19.5</v>
      </c>
      <c r="K32" s="7">
        <v>22</v>
      </c>
      <c r="L32" s="7">
        <v>23</v>
      </c>
      <c r="M32" s="7">
        <v>26.001000000000001</v>
      </c>
      <c r="O32" s="125"/>
      <c r="P32" s="125"/>
      <c r="Q32" s="76">
        <f t="shared" ca="1" si="4"/>
        <v>5</v>
      </c>
      <c r="R32" s="86" t="s">
        <v>58</v>
      </c>
      <c r="S32" s="87">
        <f t="shared" ca="1" si="5"/>
        <v>3.7</v>
      </c>
      <c r="T32" s="88">
        <f t="shared" ca="1" si="5"/>
        <v>8.6</v>
      </c>
      <c r="U32" s="88">
        <f t="shared" ca="1" si="5"/>
        <v>17</v>
      </c>
      <c r="V32" s="88">
        <f t="shared" ca="1" si="5"/>
        <v>20.3</v>
      </c>
      <c r="W32" s="88">
        <f t="shared" ca="1" si="5"/>
        <v>21.3</v>
      </c>
      <c r="X32" s="193">
        <f t="shared" ca="1" si="5"/>
        <v>22.3</v>
      </c>
    </row>
    <row r="33" spans="2:24" ht="14.25" customHeight="1" x14ac:dyDescent="0.3">
      <c r="B33" s="10"/>
      <c r="C33" s="11" t="s">
        <v>18</v>
      </c>
      <c r="D33" s="63">
        <f>SUM(D27:D32)</f>
        <v>142.77100000000002</v>
      </c>
      <c r="E33" s="63">
        <f t="shared" ref="E33:L33" si="6">SUM(E27:E32)</f>
        <v>149.24099999999999</v>
      </c>
      <c r="F33" s="63">
        <f t="shared" si="6"/>
        <v>153.22999999999999</v>
      </c>
      <c r="G33" s="63">
        <f t="shared" si="6"/>
        <v>158.27199999999999</v>
      </c>
      <c r="H33" s="63">
        <f t="shared" si="6"/>
        <v>161.81100000000006</v>
      </c>
      <c r="I33" s="63">
        <f t="shared" si="6"/>
        <v>164.05699999999999</v>
      </c>
      <c r="J33" s="63">
        <f t="shared" si="6"/>
        <v>185.82</v>
      </c>
      <c r="K33" s="63">
        <f t="shared" si="6"/>
        <v>207.23899999999998</v>
      </c>
      <c r="L33" s="63">
        <f t="shared" si="6"/>
        <v>222.77699999999999</v>
      </c>
      <c r="M33" s="63">
        <f>SUM(M27:M32)</f>
        <v>231.23499999999999</v>
      </c>
      <c r="N33" s="7"/>
      <c r="O33" s="125"/>
      <c r="P33" s="125"/>
      <c r="Q33" s="76">
        <f t="shared" ca="1" si="4"/>
        <v>2</v>
      </c>
      <c r="R33" s="86" t="s">
        <v>38</v>
      </c>
      <c r="S33" s="87">
        <f t="shared" ca="1" si="5"/>
        <v>0.05</v>
      </c>
      <c r="T33" s="87">
        <f t="shared" ca="1" si="5"/>
        <v>0.7</v>
      </c>
      <c r="U33" s="87">
        <f t="shared" ca="1" si="5"/>
        <v>1</v>
      </c>
      <c r="V33" s="87">
        <f t="shared" ca="1" si="5"/>
        <v>3</v>
      </c>
      <c r="W33" s="87">
        <f t="shared" ca="1" si="5"/>
        <v>6</v>
      </c>
      <c r="X33" s="87">
        <f t="shared" ca="1" si="5"/>
        <v>8</v>
      </c>
    </row>
    <row r="34" spans="2:24" ht="14.25" customHeight="1" x14ac:dyDescent="0.3">
      <c r="B34" s="10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"/>
      <c r="O34" s="125"/>
      <c r="P34" s="125"/>
      <c r="Q34" s="76">
        <f t="shared" ca="1" si="4"/>
        <v>6</v>
      </c>
      <c r="R34" s="89" t="s">
        <v>18</v>
      </c>
      <c r="S34" s="90">
        <f t="shared" ca="1" si="5"/>
        <v>142.75</v>
      </c>
      <c r="T34" s="90">
        <f t="shared" ca="1" si="5"/>
        <v>153.70000000000002</v>
      </c>
      <c r="U34" s="90">
        <f t="shared" ca="1" si="5"/>
        <v>165</v>
      </c>
      <c r="V34" s="90">
        <f t="shared" ca="1" si="5"/>
        <v>171.90000000000003</v>
      </c>
      <c r="W34" s="90">
        <f t="shared" ca="1" si="5"/>
        <v>179.90000000000003</v>
      </c>
      <c r="X34" s="90">
        <f t="shared" ca="1" si="5"/>
        <v>184.90000000000003</v>
      </c>
    </row>
    <row r="35" spans="2:24" ht="14.25" customHeight="1" x14ac:dyDescent="0.3">
      <c r="B35" s="10"/>
      <c r="C35" t="s">
        <v>21</v>
      </c>
      <c r="D35" s="7">
        <v>66.397000000000006</v>
      </c>
      <c r="E35" s="7">
        <v>66.254999999999995</v>
      </c>
      <c r="F35" s="7">
        <v>65.994</v>
      </c>
      <c r="G35" s="7">
        <v>65.825000000000003</v>
      </c>
      <c r="H35" s="7">
        <v>65.863</v>
      </c>
      <c r="I35" s="156">
        <v>65.25200000000001</v>
      </c>
      <c r="J35" s="156">
        <v>65.347999999999999</v>
      </c>
      <c r="K35" s="156">
        <v>65.396000000000001</v>
      </c>
      <c r="L35" s="156">
        <v>64.956999999999994</v>
      </c>
      <c r="M35" s="156">
        <v>63.845999999999997</v>
      </c>
      <c r="O35" s="125"/>
      <c r="P35" s="125"/>
      <c r="Q35" s="76"/>
      <c r="R35" s="91"/>
      <c r="S35" s="87"/>
      <c r="T35" s="87"/>
      <c r="U35" s="87"/>
      <c r="V35" s="87"/>
      <c r="W35" s="87"/>
      <c r="X35" s="87"/>
    </row>
    <row r="36" spans="2:24" ht="14.25" customHeight="1" x14ac:dyDescent="0.3">
      <c r="B36" s="10"/>
      <c r="C36" t="s">
        <v>22</v>
      </c>
      <c r="D36" s="7">
        <v>41.339082980960669</v>
      </c>
      <c r="E36" s="7">
        <v>42.744953925978827</v>
      </c>
      <c r="F36" s="7">
        <v>44.539091186903057</v>
      </c>
      <c r="G36" s="7">
        <v>46.189942842872547</v>
      </c>
      <c r="H36" s="7">
        <v>49.465925187794447</v>
      </c>
      <c r="I36" s="7">
        <v>51.593176032692092</v>
      </c>
      <c r="J36" s="7">
        <v>57.863592431250908</v>
      </c>
      <c r="K36" s="7">
        <v>57.900533147329817</v>
      </c>
      <c r="L36" s="7">
        <v>66.208469162421281</v>
      </c>
      <c r="M36" s="7">
        <v>74.175985653241796</v>
      </c>
      <c r="O36" s="125"/>
      <c r="P36" s="125"/>
      <c r="Q36" s="76">
        <f t="shared" ref="Q36:Q42" ca="1" si="7">MATCH($R36,OFFSET($B$8,$R$26,1,17),0)-1</f>
        <v>12</v>
      </c>
      <c r="R36" s="91" t="s">
        <v>27</v>
      </c>
      <c r="S36" s="87">
        <f t="shared" ref="S36:X42" ca="1" si="8">OFFSET($B$8,$R$26+$Q36,S$26)</f>
        <v>0</v>
      </c>
      <c r="T36" s="87">
        <f t="shared" ca="1" si="8"/>
        <v>0</v>
      </c>
      <c r="U36" s="87">
        <f t="shared" ca="1" si="8"/>
        <v>0</v>
      </c>
      <c r="V36" s="87">
        <f t="shared" ca="1" si="8"/>
        <v>0</v>
      </c>
      <c r="W36" s="87">
        <f t="shared" ca="1" si="8"/>
        <v>0</v>
      </c>
      <c r="X36" s="87">
        <f t="shared" ca="1" si="8"/>
        <v>0</v>
      </c>
    </row>
    <row r="37" spans="2:24" ht="14.25" customHeight="1" x14ac:dyDescent="0.3">
      <c r="B37" s="10"/>
      <c r="C37" t="s">
        <v>24</v>
      </c>
      <c r="D37" s="7">
        <v>1.623721542514176</v>
      </c>
      <c r="E37" s="7">
        <v>1.623721542514176</v>
      </c>
      <c r="F37" s="7">
        <v>1.623721542514176</v>
      </c>
      <c r="G37" s="7">
        <v>1.623721542514176</v>
      </c>
      <c r="H37" s="7">
        <v>1.623721542514176</v>
      </c>
      <c r="I37" s="7">
        <v>1.623721542514176</v>
      </c>
      <c r="J37" s="7">
        <v>0</v>
      </c>
      <c r="K37" s="7">
        <v>0</v>
      </c>
      <c r="L37" s="7">
        <v>0</v>
      </c>
      <c r="M37" s="7">
        <v>0</v>
      </c>
      <c r="O37"/>
      <c r="P37" s="125"/>
      <c r="Q37" s="76">
        <f t="shared" ca="1" si="7"/>
        <v>13</v>
      </c>
      <c r="R37" s="91" t="s">
        <v>44</v>
      </c>
      <c r="S37" s="87">
        <f t="shared" ca="1" si="8"/>
        <v>3</v>
      </c>
      <c r="T37" s="87">
        <f t="shared" ca="1" si="8"/>
        <v>0.755</v>
      </c>
      <c r="U37" s="87">
        <f t="shared" ca="1" si="8"/>
        <v>1</v>
      </c>
      <c r="V37" s="87">
        <f t="shared" ca="1" si="8"/>
        <v>1</v>
      </c>
      <c r="W37" s="87">
        <f t="shared" ca="1" si="8"/>
        <v>1</v>
      </c>
      <c r="X37" s="87">
        <f t="shared" ca="1" si="8"/>
        <v>1</v>
      </c>
    </row>
    <row r="38" spans="2:24" ht="14.25" customHeight="1" x14ac:dyDescent="0.3">
      <c r="B38" s="10"/>
      <c r="C38" t="s">
        <v>25</v>
      </c>
      <c r="D38" s="7">
        <v>4.9123090603198669</v>
      </c>
      <c r="E38" s="7">
        <v>5.5198458735422982</v>
      </c>
      <c r="F38" s="7">
        <v>6.3429215266180519</v>
      </c>
      <c r="G38" s="7">
        <v>7.1366873999406568</v>
      </c>
      <c r="H38" s="7">
        <v>8.2722857502294325</v>
      </c>
      <c r="I38" s="7">
        <v>9.0217867264238656</v>
      </c>
      <c r="J38" s="7">
        <v>10.259784031837439</v>
      </c>
      <c r="K38" s="7">
        <v>11.890464789054329</v>
      </c>
      <c r="L38" s="7">
        <v>15.11900312916328</v>
      </c>
      <c r="M38" s="7">
        <v>19.637431405435919</v>
      </c>
      <c r="O38"/>
      <c r="P38" s="125"/>
      <c r="Q38" s="76">
        <f t="shared" ca="1" si="7"/>
        <v>8</v>
      </c>
      <c r="R38" s="91" t="s">
        <v>21</v>
      </c>
      <c r="S38" s="87">
        <f t="shared" ca="1" si="8"/>
        <v>137.6</v>
      </c>
      <c r="T38" s="87">
        <f t="shared" ca="1" si="8"/>
        <v>141.905</v>
      </c>
      <c r="U38" s="87">
        <f t="shared" ca="1" si="8"/>
        <v>144</v>
      </c>
      <c r="V38" s="87">
        <f t="shared" ca="1" si="8"/>
        <v>146</v>
      </c>
      <c r="W38" s="87">
        <f t="shared" ca="1" si="8"/>
        <v>147</v>
      </c>
      <c r="X38" s="87">
        <f t="shared" ca="1" si="8"/>
        <v>148</v>
      </c>
    </row>
    <row r="39" spans="2:24" ht="14.25" customHeight="1" x14ac:dyDescent="0.3">
      <c r="B39" s="10"/>
      <c r="C39" t="s">
        <v>27</v>
      </c>
      <c r="D39" s="156">
        <v>50.829000000000001</v>
      </c>
      <c r="E39" s="156">
        <v>50.551000000000002</v>
      </c>
      <c r="F39" s="156">
        <v>50.052</v>
      </c>
      <c r="G39" s="156">
        <v>49.651000000000003</v>
      </c>
      <c r="H39" s="156">
        <v>49.865000000000002</v>
      </c>
      <c r="I39" s="156">
        <v>48.182000000000002</v>
      </c>
      <c r="J39" s="156">
        <v>48.439</v>
      </c>
      <c r="K39" s="156">
        <v>59.003</v>
      </c>
      <c r="L39" s="156">
        <v>58.381</v>
      </c>
      <c r="M39" s="156">
        <v>56.09</v>
      </c>
      <c r="O39"/>
      <c r="P39" s="125"/>
      <c r="Q39" s="76">
        <f t="shared" ca="1" si="7"/>
        <v>9</v>
      </c>
      <c r="R39" s="91" t="s">
        <v>22</v>
      </c>
      <c r="S39" s="87">
        <f t="shared" ca="1" si="8"/>
        <v>15.2</v>
      </c>
      <c r="T39" s="87">
        <f t="shared" ca="1" si="8"/>
        <v>14.63718124535691</v>
      </c>
      <c r="U39" s="87">
        <f t="shared" ca="1" si="8"/>
        <v>16</v>
      </c>
      <c r="V39" s="87">
        <f t="shared" ca="1" si="8"/>
        <v>18</v>
      </c>
      <c r="W39" s="87">
        <f t="shared" ca="1" si="8"/>
        <v>23.4</v>
      </c>
      <c r="X39" s="87">
        <f t="shared" ca="1" si="8"/>
        <v>25.4</v>
      </c>
    </row>
    <row r="40" spans="2:24" ht="14.25" customHeight="1" x14ac:dyDescent="0.3">
      <c r="B40" s="10"/>
      <c r="C40" t="s">
        <v>44</v>
      </c>
      <c r="D40" s="7">
        <v>15.317886416205262</v>
      </c>
      <c r="E40" s="7">
        <v>15.31847865796469</v>
      </c>
      <c r="F40" s="7">
        <v>15.044265743964722</v>
      </c>
      <c r="G40" s="7">
        <v>14.889648214672611</v>
      </c>
      <c r="H40" s="7">
        <v>15.125067519461972</v>
      </c>
      <c r="I40" s="7">
        <v>14.621315698369827</v>
      </c>
      <c r="J40" s="7">
        <v>15.003623536911626</v>
      </c>
      <c r="K40" s="7">
        <v>16.029002063615835</v>
      </c>
      <c r="L40" s="7">
        <v>17.04252770841542</v>
      </c>
      <c r="M40" s="7">
        <v>16.779582941322275</v>
      </c>
      <c r="O40"/>
      <c r="P40" s="125"/>
      <c r="Q40" s="76">
        <f t="shared" ca="1" si="7"/>
        <v>10</v>
      </c>
      <c r="R40" s="91" t="s">
        <v>24</v>
      </c>
      <c r="S40" s="87">
        <f t="shared" ca="1" si="8"/>
        <v>0</v>
      </c>
      <c r="T40" s="87">
        <f t="shared" ca="1" si="8"/>
        <v>0</v>
      </c>
      <c r="U40" s="87">
        <f t="shared" ca="1" si="8"/>
        <v>7</v>
      </c>
      <c r="V40" s="87">
        <f t="shared" ca="1" si="8"/>
        <v>9</v>
      </c>
      <c r="W40" s="87">
        <f t="shared" ca="1" si="8"/>
        <v>9</v>
      </c>
      <c r="X40" s="87">
        <f t="shared" ca="1" si="8"/>
        <v>9</v>
      </c>
    </row>
    <row r="41" spans="2:24" ht="14.25" customHeight="1" x14ac:dyDescent="0.3">
      <c r="B41" s="10"/>
      <c r="C41" s="12" t="s">
        <v>31</v>
      </c>
      <c r="D41" s="74">
        <f>SUM(D35:D40)</f>
        <v>180.41899999999998</v>
      </c>
      <c r="E41" s="74">
        <f t="shared" ref="E41:M41" si="9">SUM(E35:E40)</f>
        <v>182.01299999999998</v>
      </c>
      <c r="F41" s="74">
        <f t="shared" si="9"/>
        <v>183.596</v>
      </c>
      <c r="G41" s="74">
        <f t="shared" si="9"/>
        <v>185.316</v>
      </c>
      <c r="H41" s="74">
        <f t="shared" si="9"/>
        <v>190.21500000000003</v>
      </c>
      <c r="I41" s="74">
        <f t="shared" si="9"/>
        <v>190.29399999999998</v>
      </c>
      <c r="J41" s="74">
        <f t="shared" si="9"/>
        <v>196.91399999999996</v>
      </c>
      <c r="K41" s="74">
        <f t="shared" si="9"/>
        <v>210.21899999999999</v>
      </c>
      <c r="L41" s="74">
        <f t="shared" si="9"/>
        <v>221.70799999999997</v>
      </c>
      <c r="M41" s="74">
        <f t="shared" si="9"/>
        <v>230.529</v>
      </c>
      <c r="O41"/>
      <c r="P41" s="125"/>
      <c r="Q41" s="76">
        <f t="shared" ca="1" si="7"/>
        <v>11</v>
      </c>
      <c r="R41" s="91" t="s">
        <v>25</v>
      </c>
      <c r="S41" s="87">
        <f t="shared" ca="1" si="8"/>
        <v>0.6</v>
      </c>
      <c r="T41" s="87">
        <f t="shared" ca="1" si="8"/>
        <v>1.040161788766075</v>
      </c>
      <c r="U41" s="87">
        <f t="shared" ca="1" si="8"/>
        <v>2</v>
      </c>
      <c r="V41" s="87">
        <f t="shared" ca="1" si="8"/>
        <v>3</v>
      </c>
      <c r="W41" s="87">
        <f t="shared" ca="1" si="8"/>
        <v>4.3</v>
      </c>
      <c r="X41" s="87">
        <f t="shared" ca="1" si="8"/>
        <v>6.3</v>
      </c>
    </row>
    <row r="42" spans="2:24" ht="14.25" customHeight="1" x14ac:dyDescent="0.3">
      <c r="B42" s="10"/>
      <c r="D42" s="79"/>
      <c r="E42" s="79"/>
      <c r="F42" s="79"/>
      <c r="G42" s="79"/>
      <c r="H42" s="79"/>
      <c r="I42" s="79"/>
      <c r="J42" s="79"/>
      <c r="K42" s="79"/>
      <c r="L42" s="79"/>
      <c r="M42" s="79"/>
      <c r="O42"/>
      <c r="P42" s="125"/>
      <c r="Q42" s="76">
        <f t="shared" ca="1" si="7"/>
        <v>14</v>
      </c>
      <c r="R42" s="92" t="s">
        <v>31</v>
      </c>
      <c r="S42" s="93">
        <f t="shared" ca="1" si="8"/>
        <v>156.39999999999998</v>
      </c>
      <c r="T42" s="93">
        <f t="shared" ca="1" si="8"/>
        <v>158.33734303412299</v>
      </c>
      <c r="U42" s="93">
        <f t="shared" ca="1" si="8"/>
        <v>170</v>
      </c>
      <c r="V42" s="93">
        <f t="shared" ca="1" si="8"/>
        <v>177</v>
      </c>
      <c r="W42" s="93">
        <f t="shared" ca="1" si="8"/>
        <v>184.70000000000002</v>
      </c>
      <c r="X42" s="93">
        <f t="shared" ca="1" si="8"/>
        <v>189.70000000000002</v>
      </c>
    </row>
    <row r="43" spans="2:24" ht="14.25" customHeight="1" x14ac:dyDescent="0.3">
      <c r="B43" s="15"/>
      <c r="C43" s="61" t="s">
        <v>45</v>
      </c>
      <c r="D43" s="75">
        <f>D41-D33</f>
        <v>37.647999999999968</v>
      </c>
      <c r="E43" s="75">
        <f t="shared" ref="E43:M43" si="10">E41-E33</f>
        <v>32.771999999999991</v>
      </c>
      <c r="F43" s="75">
        <f t="shared" si="10"/>
        <v>30.366000000000014</v>
      </c>
      <c r="G43" s="75">
        <f t="shared" si="10"/>
        <v>27.044000000000011</v>
      </c>
      <c r="H43" s="75">
        <f t="shared" si="10"/>
        <v>28.403999999999968</v>
      </c>
      <c r="I43" s="75">
        <f t="shared" si="10"/>
        <v>26.236999999999995</v>
      </c>
      <c r="J43" s="75">
        <f t="shared" si="10"/>
        <v>11.093999999999966</v>
      </c>
      <c r="K43" s="75">
        <f t="shared" si="10"/>
        <v>2.9800000000000182</v>
      </c>
      <c r="L43" s="75">
        <f t="shared" si="10"/>
        <v>-1.0690000000000168</v>
      </c>
      <c r="M43" s="75">
        <f t="shared" si="10"/>
        <v>-0.70599999999998886</v>
      </c>
      <c r="N43" s="16"/>
      <c r="O43"/>
      <c r="P43" s="125"/>
      <c r="Q43" s="76"/>
      <c r="R43" s="91"/>
      <c r="S43" s="87"/>
      <c r="T43" s="87"/>
      <c r="U43" s="87"/>
      <c r="V43" s="87"/>
      <c r="W43" s="87"/>
      <c r="X43" s="87"/>
    </row>
    <row r="44" spans="2:24" ht="14.1" customHeight="1" x14ac:dyDescent="0.3">
      <c r="B44" s="10"/>
      <c r="D44" s="81"/>
      <c r="E44" s="81"/>
      <c r="F44" s="81"/>
      <c r="G44" s="81"/>
      <c r="H44" s="81"/>
      <c r="I44" s="81"/>
      <c r="J44" t="s">
        <v>19</v>
      </c>
      <c r="K44" t="s">
        <v>19</v>
      </c>
      <c r="O44"/>
      <c r="P44" s="125"/>
      <c r="Q44" s="76">
        <f ca="1">MATCH($R44,OFFSET($B$8,$R$26,1,17),0)-1</f>
        <v>16</v>
      </c>
      <c r="R44" s="94" t="s">
        <v>45</v>
      </c>
      <c r="S44" s="95">
        <f t="shared" ref="S44:X44" ca="1" si="11">OFFSET($B$8,$R$26+$Q44,S$26)</f>
        <v>13.649999999999977</v>
      </c>
      <c r="T44" s="95">
        <f t="shared" ca="1" si="11"/>
        <v>4.6373430341229778</v>
      </c>
      <c r="U44" s="95">
        <f t="shared" ca="1" si="11"/>
        <v>5</v>
      </c>
      <c r="V44" s="95">
        <f t="shared" ca="1" si="11"/>
        <v>5.0999999999999659</v>
      </c>
      <c r="W44" s="95">
        <f t="shared" ca="1" si="11"/>
        <v>4.7999999999999829</v>
      </c>
      <c r="X44" s="95">
        <f t="shared" ca="1" si="11"/>
        <v>4.7999999999999829</v>
      </c>
    </row>
    <row r="45" spans="2:24" ht="14.25" customHeight="1" x14ac:dyDescent="0.3">
      <c r="B45" s="10"/>
      <c r="C45" s="9"/>
      <c r="D45" s="52">
        <v>2026</v>
      </c>
      <c r="E45" s="52">
        <v>2027</v>
      </c>
      <c r="F45" s="52">
        <v>2028</v>
      </c>
      <c r="G45" s="52">
        <v>2029</v>
      </c>
      <c r="H45" s="52">
        <v>2030</v>
      </c>
      <c r="I45" s="52">
        <v>2031</v>
      </c>
      <c r="J45" s="52">
        <v>2035</v>
      </c>
      <c r="K45" s="52">
        <v>2040</v>
      </c>
      <c r="L45" s="52">
        <v>2050</v>
      </c>
      <c r="M45" s="52">
        <v>2060</v>
      </c>
      <c r="O45"/>
      <c r="P45" s="125"/>
      <c r="U45" s="60"/>
      <c r="V45" s="60"/>
      <c r="W45" s="60"/>
      <c r="X45" s="60"/>
    </row>
    <row r="46" spans="2:24" ht="14.25" customHeight="1" x14ac:dyDescent="0.3">
      <c r="B46" s="10" t="s">
        <v>40</v>
      </c>
      <c r="C46" s="48" t="s">
        <v>35</v>
      </c>
      <c r="D46" s="7">
        <v>50.666999999999987</v>
      </c>
      <c r="E46" s="7">
        <v>50.21</v>
      </c>
      <c r="F46" s="7">
        <v>52.077999999999996</v>
      </c>
      <c r="G46" s="7">
        <v>51.722999999999992</v>
      </c>
      <c r="H46" s="7">
        <v>52.623999999999988</v>
      </c>
      <c r="I46" s="7">
        <v>53.001000000000012</v>
      </c>
      <c r="J46" s="7">
        <v>54.388999999999989</v>
      </c>
      <c r="K46" s="7">
        <v>55.929999999999993</v>
      </c>
      <c r="L46" s="7">
        <v>60.053999999999995</v>
      </c>
      <c r="M46" s="7">
        <v>63.232999999999983</v>
      </c>
      <c r="O46" s="125"/>
      <c r="P46" s="125"/>
      <c r="U46" s="60"/>
      <c r="V46" s="60"/>
      <c r="W46" s="60"/>
      <c r="X46" s="60"/>
    </row>
    <row r="47" spans="2:24" ht="14.25" customHeight="1" x14ac:dyDescent="0.3">
      <c r="B47" s="10"/>
      <c r="C47" s="48" t="s">
        <v>36</v>
      </c>
      <c r="D47" s="7">
        <v>1.9119999999999999</v>
      </c>
      <c r="E47" s="7">
        <v>2.3220000000000001</v>
      </c>
      <c r="F47" s="7">
        <v>2.6389999999999998</v>
      </c>
      <c r="G47" s="7">
        <v>2.8660000000000001</v>
      </c>
      <c r="H47" s="7">
        <v>3</v>
      </c>
      <c r="I47" s="7">
        <v>3.1150000000000002</v>
      </c>
      <c r="J47" s="7">
        <v>5</v>
      </c>
      <c r="K47" s="7">
        <v>8</v>
      </c>
      <c r="L47" s="7">
        <v>11</v>
      </c>
      <c r="M47" s="7">
        <v>15</v>
      </c>
      <c r="N47" s="7"/>
      <c r="O47" s="125"/>
      <c r="P47" s="125"/>
      <c r="U47" s="60"/>
      <c r="V47" s="60"/>
      <c r="W47" s="60"/>
      <c r="X47" s="60"/>
    </row>
    <row r="48" spans="2:24" ht="14.25" customHeight="1" x14ac:dyDescent="0.3">
      <c r="B48" s="10"/>
      <c r="C48" s="48" t="s">
        <v>38</v>
      </c>
      <c r="D48" s="7">
        <v>0.17499999999999999</v>
      </c>
      <c r="E48" s="7">
        <v>0.65500000000000003</v>
      </c>
      <c r="F48" s="7">
        <v>1.0049999999999999</v>
      </c>
      <c r="G48" s="7">
        <v>1.546</v>
      </c>
      <c r="H48" s="7">
        <v>2.008</v>
      </c>
      <c r="I48" s="7">
        <v>2.3580000000000001</v>
      </c>
      <c r="J48" s="7">
        <v>5.7249999999999996</v>
      </c>
      <c r="K48" s="7">
        <v>9.5920000000000005</v>
      </c>
      <c r="L48" s="7">
        <v>10.99</v>
      </c>
      <c r="M48" s="7">
        <v>15.093999999999999</v>
      </c>
      <c r="N48" s="7"/>
      <c r="O48" s="125"/>
      <c r="P48" s="125"/>
      <c r="Q48" s="7"/>
      <c r="R48" s="7"/>
      <c r="S48" s="7"/>
      <c r="U48" s="60"/>
      <c r="V48" s="60"/>
      <c r="W48" s="60"/>
      <c r="X48" s="60"/>
    </row>
    <row r="49" spans="2:24" ht="14.25" customHeight="1" x14ac:dyDescent="0.3">
      <c r="B49" s="10"/>
      <c r="C49" s="48" t="s">
        <v>41</v>
      </c>
      <c r="D49" s="70">
        <v>31.35</v>
      </c>
      <c r="E49" s="70">
        <v>30.9</v>
      </c>
      <c r="F49" s="70">
        <v>30.5</v>
      </c>
      <c r="G49" s="70">
        <v>30.1</v>
      </c>
      <c r="H49" s="70">
        <v>30.5</v>
      </c>
      <c r="I49" s="70">
        <v>29.5</v>
      </c>
      <c r="J49" s="70">
        <v>34.998999999999995</v>
      </c>
      <c r="K49" s="70">
        <v>38.5</v>
      </c>
      <c r="L49" s="70">
        <v>40.497</v>
      </c>
      <c r="M49" s="70">
        <v>40.492000000000004</v>
      </c>
      <c r="O49" s="125"/>
      <c r="P49" s="125"/>
      <c r="U49" s="60"/>
      <c r="V49" s="60"/>
      <c r="W49" s="60"/>
      <c r="X49" s="60"/>
    </row>
    <row r="50" spans="2:24" ht="14.25" customHeight="1" x14ac:dyDescent="0.3">
      <c r="B50" s="10"/>
      <c r="C50" s="48" t="s">
        <v>43</v>
      </c>
      <c r="D50" s="70">
        <v>0</v>
      </c>
      <c r="E50" s="70">
        <v>0</v>
      </c>
      <c r="F50" s="70">
        <v>0</v>
      </c>
      <c r="G50" s="70">
        <v>0</v>
      </c>
      <c r="H50" s="70">
        <v>0</v>
      </c>
      <c r="I50" s="70">
        <v>0</v>
      </c>
      <c r="J50" s="70">
        <v>0</v>
      </c>
      <c r="K50" s="70">
        <v>0</v>
      </c>
      <c r="L50" s="70">
        <v>0</v>
      </c>
      <c r="M50" s="70">
        <v>0</v>
      </c>
      <c r="O50" s="125"/>
      <c r="P50" s="125"/>
      <c r="U50" s="60"/>
      <c r="V50" s="60"/>
      <c r="W50" s="60"/>
      <c r="X50" s="60"/>
    </row>
    <row r="51" spans="2:24" ht="14.25" customHeight="1" x14ac:dyDescent="0.3">
      <c r="B51" s="10"/>
      <c r="C51" s="128" t="s">
        <v>58</v>
      </c>
      <c r="D51" s="7">
        <v>2.4</v>
      </c>
      <c r="E51" s="7">
        <v>2.7709999999999999</v>
      </c>
      <c r="F51" s="7">
        <v>3.157</v>
      </c>
      <c r="G51" s="7">
        <v>3.5350000000000001</v>
      </c>
      <c r="H51" s="7">
        <v>3.9740000000000002</v>
      </c>
      <c r="I51" s="7">
        <v>3.9740000000000002</v>
      </c>
      <c r="J51" s="7">
        <v>4.5</v>
      </c>
      <c r="K51" s="7">
        <v>6</v>
      </c>
      <c r="L51" s="7">
        <v>7.5</v>
      </c>
      <c r="M51" s="7">
        <v>10</v>
      </c>
      <c r="O51" s="125"/>
      <c r="P51" s="125"/>
      <c r="U51" s="60"/>
      <c r="V51" s="60"/>
      <c r="W51" s="60"/>
      <c r="X51" s="60"/>
    </row>
    <row r="52" spans="2:24" ht="14.25" customHeight="1" x14ac:dyDescent="0.3">
      <c r="B52" s="10"/>
      <c r="C52" s="11" t="s">
        <v>18</v>
      </c>
      <c r="D52" s="63">
        <f>SUM(D46:D51)</f>
        <v>86.503999999999991</v>
      </c>
      <c r="E52" s="63">
        <f t="shared" ref="E52:M52" si="12">SUM(E46:E51)</f>
        <v>86.858000000000004</v>
      </c>
      <c r="F52" s="63">
        <f t="shared" si="12"/>
        <v>89.379000000000005</v>
      </c>
      <c r="G52" s="63">
        <f t="shared" si="12"/>
        <v>89.769999999999982</v>
      </c>
      <c r="H52" s="63">
        <f t="shared" si="12"/>
        <v>92.105999999999995</v>
      </c>
      <c r="I52" s="63">
        <f t="shared" si="12"/>
        <v>91.948000000000022</v>
      </c>
      <c r="J52" s="63">
        <f t="shared" si="12"/>
        <v>104.61299999999999</v>
      </c>
      <c r="K52" s="63">
        <f t="shared" si="12"/>
        <v>118.02199999999999</v>
      </c>
      <c r="L52" s="63">
        <f t="shared" si="12"/>
        <v>130.041</v>
      </c>
      <c r="M52" s="63">
        <f t="shared" si="12"/>
        <v>143.81899999999996</v>
      </c>
      <c r="N52" s="7"/>
      <c r="O52" s="125"/>
      <c r="P52" s="125"/>
      <c r="Q52" s="7"/>
      <c r="U52" s="60"/>
      <c r="V52" s="60"/>
      <c r="W52" s="60"/>
      <c r="X52" s="60"/>
    </row>
    <row r="53" spans="2:24" ht="14.25" customHeight="1" x14ac:dyDescent="0.3">
      <c r="B53" s="10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"/>
      <c r="O53" s="125"/>
      <c r="P53" s="125"/>
      <c r="U53" s="60"/>
      <c r="V53" s="60"/>
      <c r="W53" s="60"/>
      <c r="X53" s="60"/>
    </row>
    <row r="54" spans="2:24" ht="14.25" customHeight="1" x14ac:dyDescent="0.3">
      <c r="B54" s="10"/>
      <c r="C54" t="s">
        <v>21</v>
      </c>
      <c r="D54" s="7">
        <v>13.948</v>
      </c>
      <c r="E54" s="7">
        <v>13.941000000000001</v>
      </c>
      <c r="F54" s="7">
        <v>13.944000000000001</v>
      </c>
      <c r="G54" s="7">
        <v>13.946</v>
      </c>
      <c r="H54" s="7">
        <v>13.932</v>
      </c>
      <c r="I54" s="7">
        <v>13.922000000000001</v>
      </c>
      <c r="J54" s="7">
        <v>13.926</v>
      </c>
      <c r="K54" s="7">
        <v>13.895</v>
      </c>
      <c r="L54" s="7">
        <v>13.891999999999999</v>
      </c>
      <c r="M54" s="7">
        <v>13.862</v>
      </c>
      <c r="O54" s="125"/>
      <c r="P54" s="125"/>
      <c r="U54" s="60"/>
      <c r="V54" s="60"/>
      <c r="W54" s="60"/>
      <c r="X54" s="60"/>
    </row>
    <row r="55" spans="2:24" ht="14.25" customHeight="1" x14ac:dyDescent="0.3">
      <c r="B55" s="10"/>
      <c r="C55" t="s">
        <v>22</v>
      </c>
      <c r="D55" s="7">
        <v>24.546888102854389</v>
      </c>
      <c r="E55" s="7">
        <v>24.972285716972149</v>
      </c>
      <c r="F55" s="7">
        <v>27.975764253001579</v>
      </c>
      <c r="G55" s="7">
        <v>29.98089843781975</v>
      </c>
      <c r="H55" s="7">
        <v>32.406532638236939</v>
      </c>
      <c r="I55" s="7">
        <v>34.544165313225591</v>
      </c>
      <c r="J55" s="7">
        <v>43.236919499263877</v>
      </c>
      <c r="K55" s="7">
        <v>51.687786075350559</v>
      </c>
      <c r="L55" s="7">
        <v>60.465168206232747</v>
      </c>
      <c r="M55" s="7">
        <v>66.799518195242769</v>
      </c>
      <c r="U55" s="60"/>
      <c r="V55" s="60"/>
      <c r="W55" s="60"/>
      <c r="X55" s="60"/>
    </row>
    <row r="56" spans="2:24" ht="14.25" customHeight="1" x14ac:dyDescent="0.3">
      <c r="B56" s="10"/>
      <c r="C56" t="s">
        <v>24</v>
      </c>
      <c r="D56" s="7">
        <v>0.25214756520791848</v>
      </c>
      <c r="E56" s="7">
        <v>0.25214756520791848</v>
      </c>
      <c r="F56" s="7">
        <v>0.25214756520791848</v>
      </c>
      <c r="G56" s="7">
        <v>1.381630494289964</v>
      </c>
      <c r="H56" s="7">
        <v>1.381630494289964</v>
      </c>
      <c r="I56" s="7">
        <v>1.381630494289964</v>
      </c>
      <c r="J56" s="7">
        <v>3.4540762357249108</v>
      </c>
      <c r="K56" s="7">
        <v>10.362228707174729</v>
      </c>
      <c r="L56" s="7">
        <v>10.362228707174729</v>
      </c>
      <c r="M56" s="7">
        <v>15.543343060762099</v>
      </c>
      <c r="O56" s="125"/>
      <c r="P56" s="125"/>
      <c r="U56" s="60"/>
      <c r="V56" s="60"/>
      <c r="W56" s="60"/>
      <c r="X56" s="60"/>
    </row>
    <row r="57" spans="2:24" ht="14.25" customHeight="1" x14ac:dyDescent="0.3">
      <c r="B57" s="10"/>
      <c r="C57" t="s">
        <v>25</v>
      </c>
      <c r="D57" s="7">
        <v>1.9583245351337659</v>
      </c>
      <c r="E57" s="7">
        <v>1.9583245351337659</v>
      </c>
      <c r="F57" s="7">
        <v>2.252073215403831</v>
      </c>
      <c r="G57" s="7">
        <v>2.5458218956738961</v>
      </c>
      <c r="H57" s="7">
        <v>2.9374868027006489</v>
      </c>
      <c r="I57" s="7">
        <v>3.9166490702675318</v>
      </c>
      <c r="J57" s="7">
        <v>6.3645547391847401</v>
      </c>
      <c r="K57" s="7">
        <v>8.8124604081019484</v>
      </c>
      <c r="L57" s="7">
        <v>11.749947210802601</v>
      </c>
      <c r="M57" s="7">
        <v>15.17701514728669</v>
      </c>
      <c r="O57" s="125"/>
      <c r="P57" s="125"/>
      <c r="U57" s="60"/>
      <c r="V57" s="60"/>
      <c r="W57" s="60"/>
      <c r="X57" s="60"/>
    </row>
    <row r="58" spans="2:24" ht="14.25" customHeight="1" x14ac:dyDescent="0.3">
      <c r="B58" s="10"/>
      <c r="C58" t="s">
        <v>27</v>
      </c>
      <c r="D58" s="156">
        <v>28.934000000000001</v>
      </c>
      <c r="E58" s="156">
        <v>28.902999999999999</v>
      </c>
      <c r="F58" s="156">
        <v>28.248000000000001</v>
      </c>
      <c r="G58" s="156">
        <v>27.300999999999998</v>
      </c>
      <c r="H58" s="156">
        <v>27.402999999999999</v>
      </c>
      <c r="I58" s="70">
        <v>26.289000000000001</v>
      </c>
      <c r="J58" s="70">
        <v>26.353000000000002</v>
      </c>
      <c r="K58" s="70">
        <v>25.824999999999999</v>
      </c>
      <c r="L58" s="70">
        <v>25.552</v>
      </c>
      <c r="M58" s="70">
        <v>24.145</v>
      </c>
      <c r="O58" s="125"/>
      <c r="P58" s="125"/>
      <c r="U58" s="60"/>
      <c r="V58" s="60"/>
      <c r="W58" s="60"/>
      <c r="X58" s="60"/>
    </row>
    <row r="59" spans="2:24" ht="14.25" customHeight="1" x14ac:dyDescent="0.3">
      <c r="B59" s="10"/>
      <c r="C59" t="s">
        <v>44</v>
      </c>
      <c r="D59" s="7">
        <v>10.862639796803929</v>
      </c>
      <c r="E59" s="7">
        <v>10.654242182686154</v>
      </c>
      <c r="F59" s="7">
        <v>9.2410149663866612</v>
      </c>
      <c r="G59" s="7">
        <v>7.5726491722164049</v>
      </c>
      <c r="H59" s="7">
        <v>7.9703500647724539</v>
      </c>
      <c r="I59" s="7">
        <v>6.3655551222169251</v>
      </c>
      <c r="J59" s="7">
        <v>9.8574495258264747</v>
      </c>
      <c r="K59" s="7">
        <v>9.6955248093727597</v>
      </c>
      <c r="L59" s="7">
        <v>10.158655875789933</v>
      </c>
      <c r="M59" s="7">
        <v>9.1391235967084476</v>
      </c>
      <c r="O59" s="125"/>
      <c r="P59" s="125"/>
      <c r="U59" s="60"/>
      <c r="V59" s="60"/>
      <c r="W59" s="60"/>
      <c r="X59" s="60"/>
    </row>
    <row r="60" spans="2:24" ht="14.25" customHeight="1" x14ac:dyDescent="0.3">
      <c r="B60" s="10"/>
      <c r="C60" s="12" t="s">
        <v>31</v>
      </c>
      <c r="D60" s="74">
        <f>SUM(D54:D59)</f>
        <v>80.50200000000001</v>
      </c>
      <c r="E60" s="74">
        <f t="shared" ref="E60:M60" si="13">SUM(E54:E59)</f>
        <v>80.680999999999983</v>
      </c>
      <c r="F60" s="74">
        <f t="shared" si="13"/>
        <v>81.912999999999997</v>
      </c>
      <c r="G60" s="74">
        <f t="shared" si="13"/>
        <v>82.728000000000009</v>
      </c>
      <c r="H60" s="74">
        <f t="shared" si="13"/>
        <v>86.031000000000006</v>
      </c>
      <c r="I60" s="74">
        <f t="shared" si="13"/>
        <v>86.419000000000011</v>
      </c>
      <c r="J60" s="74">
        <f t="shared" si="13"/>
        <v>103.19200000000001</v>
      </c>
      <c r="K60" s="74">
        <f t="shared" si="13"/>
        <v>120.27799999999998</v>
      </c>
      <c r="L60" s="74">
        <f t="shared" si="13"/>
        <v>132.18</v>
      </c>
      <c r="M60" s="74">
        <f t="shared" si="13"/>
        <v>144.66600000000003</v>
      </c>
      <c r="O60" s="125"/>
      <c r="P60" s="125"/>
      <c r="U60" s="60"/>
      <c r="V60" s="60"/>
      <c r="W60" s="60"/>
      <c r="X60" s="60"/>
    </row>
    <row r="61" spans="2:24" ht="14.25" customHeight="1" x14ac:dyDescent="0.3">
      <c r="B61" s="10"/>
      <c r="D61" s="7"/>
      <c r="E61" s="7"/>
      <c r="F61" s="7"/>
      <c r="G61" s="7"/>
      <c r="H61" s="7"/>
      <c r="I61" s="7"/>
      <c r="J61" s="7"/>
      <c r="K61" s="7"/>
      <c r="L61" s="79"/>
      <c r="M61" s="7"/>
      <c r="O61" s="125"/>
      <c r="P61" s="125"/>
      <c r="U61" s="60"/>
      <c r="V61" s="60"/>
      <c r="W61" s="60"/>
      <c r="X61" s="60"/>
    </row>
    <row r="62" spans="2:24" ht="14.25" customHeight="1" x14ac:dyDescent="0.3">
      <c r="B62" s="15"/>
      <c r="C62" s="61" t="s">
        <v>45</v>
      </c>
      <c r="D62" s="75">
        <f>D60-D52</f>
        <v>-6.0019999999999811</v>
      </c>
      <c r="E62" s="75">
        <f t="shared" ref="E62:M62" si="14">E60-E52</f>
        <v>-6.1770000000000209</v>
      </c>
      <c r="F62" s="75">
        <f t="shared" si="14"/>
        <v>-7.4660000000000082</v>
      </c>
      <c r="G62" s="75">
        <f t="shared" si="14"/>
        <v>-7.0419999999999732</v>
      </c>
      <c r="H62" s="75">
        <f t="shared" si="14"/>
        <v>-6.0749999999999886</v>
      </c>
      <c r="I62" s="75">
        <f t="shared" si="14"/>
        <v>-5.5290000000000106</v>
      </c>
      <c r="J62" s="75">
        <f t="shared" si="14"/>
        <v>-1.4209999999999781</v>
      </c>
      <c r="K62" s="75">
        <f t="shared" si="14"/>
        <v>2.255999999999986</v>
      </c>
      <c r="L62" s="75">
        <f t="shared" si="14"/>
        <v>2.13900000000001</v>
      </c>
      <c r="M62" s="75">
        <f t="shared" si="14"/>
        <v>0.84700000000006526</v>
      </c>
      <c r="N62" s="16"/>
      <c r="O62" s="125"/>
      <c r="P62" s="125"/>
      <c r="U62" s="60"/>
      <c r="V62" s="60"/>
      <c r="W62" s="60"/>
      <c r="X62" s="60"/>
    </row>
    <row r="63" spans="2:24" ht="14.25" customHeight="1" x14ac:dyDescent="0.25">
      <c r="D63" s="81"/>
      <c r="E63" s="81"/>
      <c r="F63" s="81"/>
      <c r="G63" s="81"/>
      <c r="H63" s="81"/>
      <c r="I63" s="81"/>
      <c r="J63" t="s">
        <v>19</v>
      </c>
      <c r="K63" t="s">
        <v>19</v>
      </c>
      <c r="O63" s="125"/>
      <c r="P63" s="125"/>
      <c r="U63" s="60"/>
      <c r="V63" s="60"/>
      <c r="W63" s="60"/>
      <c r="X63" s="60"/>
    </row>
    <row r="64" spans="2:24" ht="14.25" customHeight="1" x14ac:dyDescent="0.3">
      <c r="B64" s="10"/>
      <c r="C64" s="9"/>
      <c r="D64" s="52">
        <v>2026</v>
      </c>
      <c r="E64" s="52">
        <v>2027</v>
      </c>
      <c r="F64" s="52">
        <v>2028</v>
      </c>
      <c r="G64" s="52">
        <v>2029</v>
      </c>
      <c r="H64" s="52">
        <v>2030</v>
      </c>
      <c r="I64" s="52">
        <v>2031</v>
      </c>
      <c r="J64" s="52">
        <v>2035</v>
      </c>
      <c r="K64" s="52">
        <v>2040</v>
      </c>
      <c r="L64" s="52">
        <v>2050</v>
      </c>
      <c r="M64" s="52">
        <v>2060</v>
      </c>
      <c r="O64" s="125"/>
      <c r="P64" s="125"/>
      <c r="U64" s="60"/>
      <c r="V64" s="60"/>
      <c r="W64" s="60"/>
      <c r="X64" s="60"/>
    </row>
    <row r="65" spans="2:24" ht="14.25" customHeight="1" x14ac:dyDescent="0.3">
      <c r="B65" s="10" t="s">
        <v>42</v>
      </c>
      <c r="C65" s="104" t="s">
        <v>35</v>
      </c>
      <c r="D65" s="7">
        <v>35.24</v>
      </c>
      <c r="E65" s="7">
        <v>35.451000000000001</v>
      </c>
      <c r="F65" s="7">
        <v>37.067999999999991</v>
      </c>
      <c r="G65" s="7">
        <v>37.889000000000003</v>
      </c>
      <c r="H65" s="7">
        <v>38.048999999999992</v>
      </c>
      <c r="I65" s="7">
        <v>38.027999999999999</v>
      </c>
      <c r="J65" s="7">
        <v>35.53</v>
      </c>
      <c r="K65" s="7">
        <v>35.899000000000001</v>
      </c>
      <c r="L65" s="7">
        <v>40.396999999999991</v>
      </c>
      <c r="M65" s="7">
        <v>40.577999999999996</v>
      </c>
      <c r="O65" s="125"/>
      <c r="P65" s="125"/>
      <c r="U65" s="60"/>
      <c r="V65" s="60"/>
      <c r="W65" s="60"/>
      <c r="X65" s="60"/>
    </row>
    <row r="66" spans="2:24" ht="14.25" customHeight="1" x14ac:dyDescent="0.3">
      <c r="B66" s="10"/>
      <c r="C66" s="48" t="s">
        <v>36</v>
      </c>
      <c r="D66" s="7">
        <v>2.125</v>
      </c>
      <c r="E66" s="7">
        <v>2.4900000000000002</v>
      </c>
      <c r="F66" s="7">
        <v>2.915</v>
      </c>
      <c r="G66" s="7">
        <v>3.4159999999999999</v>
      </c>
      <c r="H66" s="7">
        <v>4</v>
      </c>
      <c r="I66" s="7">
        <v>4</v>
      </c>
      <c r="J66" s="7">
        <v>6</v>
      </c>
      <c r="K66" s="7">
        <v>9.8000000000000007</v>
      </c>
      <c r="L66" s="7">
        <v>15</v>
      </c>
      <c r="M66" s="7">
        <v>20</v>
      </c>
      <c r="N66" s="7"/>
      <c r="O66" s="125"/>
      <c r="P66" s="125"/>
      <c r="Q66" s="7"/>
      <c r="R66" s="7"/>
      <c r="S66" s="7"/>
      <c r="U66" s="60"/>
      <c r="V66" s="60"/>
      <c r="W66" s="60"/>
      <c r="X66" s="60"/>
    </row>
    <row r="67" spans="2:24" ht="14.25" customHeight="1" x14ac:dyDescent="0.3">
      <c r="B67" s="10"/>
      <c r="C67" s="48" t="s">
        <v>38</v>
      </c>
      <c r="D67" s="70">
        <v>2.5999999999999999E-2</v>
      </c>
      <c r="E67" s="70">
        <v>9.6000000000000002E-2</v>
      </c>
      <c r="F67" s="70">
        <v>0.437</v>
      </c>
      <c r="G67" s="70">
        <v>1.1359999999999999</v>
      </c>
      <c r="H67" s="70">
        <v>2.008</v>
      </c>
      <c r="I67" s="70">
        <v>2.004</v>
      </c>
      <c r="J67" s="70">
        <v>3.0510000000000002</v>
      </c>
      <c r="K67" s="70">
        <v>6.0250000000000004</v>
      </c>
      <c r="L67" s="70">
        <v>7.95</v>
      </c>
      <c r="M67" s="70">
        <v>10.045999999999999</v>
      </c>
      <c r="N67" s="7"/>
      <c r="O67" s="125"/>
      <c r="P67" s="125"/>
      <c r="Q67" s="7"/>
      <c r="R67" s="7"/>
      <c r="S67" s="7"/>
      <c r="U67" s="60"/>
      <c r="V67" s="60"/>
      <c r="W67" s="60"/>
      <c r="X67" s="60"/>
    </row>
    <row r="68" spans="2:24" ht="14.25" customHeight="1" x14ac:dyDescent="0.3">
      <c r="B68" s="10"/>
      <c r="C68" s="104" t="s">
        <v>41</v>
      </c>
      <c r="D68" s="70">
        <v>0</v>
      </c>
      <c r="E68" s="70">
        <v>0</v>
      </c>
      <c r="F68" s="70">
        <v>0</v>
      </c>
      <c r="G68" s="70">
        <v>0</v>
      </c>
      <c r="H68" s="70">
        <v>0</v>
      </c>
      <c r="I68" s="70">
        <v>0</v>
      </c>
      <c r="J68" s="70">
        <v>0</v>
      </c>
      <c r="K68" s="70">
        <v>0</v>
      </c>
      <c r="L68" s="70">
        <v>0</v>
      </c>
      <c r="M68" s="70">
        <v>0</v>
      </c>
      <c r="O68" s="125"/>
      <c r="P68" s="125"/>
      <c r="U68" s="60"/>
      <c r="V68" s="60"/>
      <c r="W68" s="60"/>
      <c r="X68" s="60"/>
    </row>
    <row r="69" spans="2:24" ht="14.25" customHeight="1" x14ac:dyDescent="0.3">
      <c r="B69" s="10"/>
      <c r="C69" s="48" t="s">
        <v>43</v>
      </c>
      <c r="D69" s="70">
        <v>0</v>
      </c>
      <c r="E69" s="70">
        <v>0</v>
      </c>
      <c r="F69" s="70">
        <v>0</v>
      </c>
      <c r="G69" s="70">
        <v>0</v>
      </c>
      <c r="H69" s="70">
        <v>0</v>
      </c>
      <c r="I69" s="70">
        <v>0</v>
      </c>
      <c r="J69" s="70">
        <v>0</v>
      </c>
      <c r="K69" s="70">
        <v>0</v>
      </c>
      <c r="L69" s="70">
        <v>0</v>
      </c>
      <c r="M69" s="70">
        <v>0</v>
      </c>
      <c r="O69" s="125"/>
      <c r="P69" s="125"/>
      <c r="U69" s="60"/>
      <c r="V69" s="60"/>
      <c r="W69" s="60"/>
      <c r="X69" s="60"/>
    </row>
    <row r="70" spans="2:24" ht="14.25" customHeight="1" x14ac:dyDescent="0.3">
      <c r="B70" s="10"/>
      <c r="C70" s="128" t="s">
        <v>58</v>
      </c>
      <c r="D70" s="7">
        <v>3.4849999999999999</v>
      </c>
      <c r="E70" s="7">
        <v>4.29</v>
      </c>
      <c r="F70" s="7">
        <v>5.28</v>
      </c>
      <c r="G70" s="7">
        <v>6.4989999999999997</v>
      </c>
      <c r="H70" s="7">
        <v>6.9989999999999997</v>
      </c>
      <c r="I70" s="7">
        <v>7.1929999999999996</v>
      </c>
      <c r="J70" s="7">
        <v>8.9930000000000003</v>
      </c>
      <c r="K70" s="7">
        <v>11.997999999999999</v>
      </c>
      <c r="L70" s="7">
        <v>18</v>
      </c>
      <c r="M70" s="7">
        <v>21</v>
      </c>
      <c r="O70" s="125"/>
      <c r="P70" s="125"/>
      <c r="U70" s="60"/>
      <c r="V70" s="60"/>
      <c r="W70" s="60"/>
      <c r="X70" s="60"/>
    </row>
    <row r="71" spans="2:24" ht="14.25" customHeight="1" x14ac:dyDescent="0.3">
      <c r="B71" s="10"/>
      <c r="C71" s="11" t="s">
        <v>18</v>
      </c>
      <c r="D71" s="63">
        <f>SUM(D65:D70)</f>
        <v>40.876000000000005</v>
      </c>
      <c r="E71" s="63">
        <f t="shared" ref="E71:M71" si="15">SUM(E65:E70)</f>
        <v>42.326999999999998</v>
      </c>
      <c r="F71" s="63">
        <f t="shared" si="15"/>
        <v>45.699999999999989</v>
      </c>
      <c r="G71" s="63">
        <f t="shared" si="15"/>
        <v>48.940000000000005</v>
      </c>
      <c r="H71" s="63">
        <f t="shared" si="15"/>
        <v>51.055999999999997</v>
      </c>
      <c r="I71" s="63">
        <f t="shared" si="15"/>
        <v>51.224999999999994</v>
      </c>
      <c r="J71" s="63">
        <f t="shared" si="15"/>
        <v>53.574000000000005</v>
      </c>
      <c r="K71" s="63">
        <f t="shared" si="15"/>
        <v>63.721999999999994</v>
      </c>
      <c r="L71" s="63">
        <f t="shared" si="15"/>
        <v>81.346999999999994</v>
      </c>
      <c r="M71" s="63">
        <f t="shared" si="15"/>
        <v>91.623999999999995</v>
      </c>
      <c r="N71" s="7"/>
      <c r="O71" s="125"/>
      <c r="P71" s="125"/>
      <c r="Q71" s="7"/>
      <c r="U71" s="60"/>
      <c r="V71" s="60"/>
      <c r="W71" s="60"/>
      <c r="X71" s="60"/>
    </row>
    <row r="72" spans="2:24" ht="14.25" customHeight="1" x14ac:dyDescent="0.3">
      <c r="B72" s="10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"/>
      <c r="O72" s="125"/>
      <c r="P72" s="125"/>
      <c r="U72" s="60"/>
      <c r="V72" s="60"/>
      <c r="W72" s="60"/>
      <c r="X72" s="60"/>
    </row>
    <row r="73" spans="2:24" ht="14.25" customHeight="1" x14ac:dyDescent="0.3">
      <c r="B73" s="10"/>
      <c r="C73" t="s">
        <v>21</v>
      </c>
      <c r="D73" s="70">
        <v>0</v>
      </c>
      <c r="E73" s="70">
        <v>0</v>
      </c>
      <c r="F73" s="70">
        <v>0</v>
      </c>
      <c r="G73" s="70">
        <v>0</v>
      </c>
      <c r="H73" s="70">
        <v>0</v>
      </c>
      <c r="I73" s="70">
        <v>0</v>
      </c>
      <c r="J73" s="70">
        <v>0</v>
      </c>
      <c r="K73" s="70">
        <v>0</v>
      </c>
      <c r="L73" s="70">
        <v>0</v>
      </c>
      <c r="M73" s="70">
        <v>0</v>
      </c>
      <c r="O73" s="125"/>
      <c r="P73" s="125"/>
      <c r="U73" s="60"/>
      <c r="V73" s="60"/>
      <c r="W73" s="60"/>
      <c r="X73" s="60"/>
    </row>
    <row r="74" spans="2:24" ht="14.25" customHeight="1" x14ac:dyDescent="0.3">
      <c r="B74" s="10"/>
      <c r="C74" t="s">
        <v>22</v>
      </c>
      <c r="D74" s="7">
        <v>11.39386182940175</v>
      </c>
      <c r="E74" s="7">
        <v>11.663586605894571</v>
      </c>
      <c r="F74" s="7">
        <v>13.072542737416841</v>
      </c>
      <c r="G74" s="7">
        <v>14.77730009335623</v>
      </c>
      <c r="H74" s="7">
        <v>15.097967238567829</v>
      </c>
      <c r="I74" s="7">
        <v>14.907563794666221</v>
      </c>
      <c r="J74" s="70">
        <v>15.38732996563702</v>
      </c>
      <c r="K74" s="70">
        <v>17.1484040707291</v>
      </c>
      <c r="L74" s="70">
        <v>22.772218810500259</v>
      </c>
      <c r="M74" s="70">
        <v>24.434720004711359</v>
      </c>
      <c r="O74" s="125"/>
      <c r="P74" s="125"/>
      <c r="U74" s="60"/>
      <c r="V74" s="60"/>
      <c r="W74" s="60"/>
      <c r="X74" s="60"/>
    </row>
    <row r="75" spans="2:24" ht="14.25" customHeight="1" x14ac:dyDescent="0.3">
      <c r="B75" s="10"/>
      <c r="C75" t="s">
        <v>24</v>
      </c>
      <c r="D75" s="70">
        <v>12.310665647837601</v>
      </c>
      <c r="E75" s="70">
        <v>15.12111067308491</v>
      </c>
      <c r="F75" s="70">
        <v>15.812220657798751</v>
      </c>
      <c r="G75" s="70">
        <v>16.311055239596129</v>
      </c>
      <c r="H75" s="70">
        <v>17.215853784776201</v>
      </c>
      <c r="I75" s="70">
        <v>18.297965621787601</v>
      </c>
      <c r="J75" s="7">
        <v>25.100486108016359</v>
      </c>
      <c r="K75" s="7">
        <v>30.198418446838069</v>
      </c>
      <c r="L75" s="7">
        <v>40.471032058710549</v>
      </c>
      <c r="M75" s="7">
        <v>47.447356023673962</v>
      </c>
      <c r="U75" s="60"/>
      <c r="V75" s="60"/>
      <c r="W75" s="60"/>
      <c r="X75" s="60"/>
    </row>
    <row r="76" spans="2:24" ht="14.25" customHeight="1" x14ac:dyDescent="0.3">
      <c r="B76" s="10"/>
      <c r="C76" t="s">
        <v>25</v>
      </c>
      <c r="D76" s="7">
        <v>5.0348278360302379</v>
      </c>
      <c r="E76" s="7">
        <v>5.3175632990980297</v>
      </c>
      <c r="F76" s="7">
        <v>6.309738921970375</v>
      </c>
      <c r="G76" s="7">
        <v>7.1698183537130031</v>
      </c>
      <c r="H76" s="7">
        <v>7.606551297790662</v>
      </c>
      <c r="I76" s="7">
        <v>7.9535564475140426</v>
      </c>
      <c r="J76" s="7">
        <v>10.4301495727392</v>
      </c>
      <c r="K76" s="7">
        <v>11.890703930814601</v>
      </c>
      <c r="L76" s="7">
        <v>16.789468398838601</v>
      </c>
      <c r="M76" s="7">
        <v>22.756534958343241</v>
      </c>
      <c r="O76" s="125"/>
      <c r="P76" s="125"/>
      <c r="U76" s="60"/>
      <c r="V76" s="60"/>
      <c r="W76" s="60"/>
      <c r="X76" s="60"/>
    </row>
    <row r="77" spans="2:24" ht="14.25" customHeight="1" x14ac:dyDescent="0.3">
      <c r="B77" s="10"/>
      <c r="C77" t="s">
        <v>27</v>
      </c>
      <c r="D77" s="70">
        <v>0</v>
      </c>
      <c r="E77" s="70">
        <v>0</v>
      </c>
      <c r="F77" s="70">
        <v>0</v>
      </c>
      <c r="G77" s="70">
        <v>0</v>
      </c>
      <c r="H77" s="70">
        <v>0</v>
      </c>
      <c r="I77" s="70">
        <v>0</v>
      </c>
      <c r="J77" s="70">
        <v>0</v>
      </c>
      <c r="K77" s="70">
        <v>0</v>
      </c>
      <c r="L77" s="70">
        <v>0</v>
      </c>
      <c r="M77" s="70">
        <v>0</v>
      </c>
      <c r="O77" s="125"/>
      <c r="P77" s="125"/>
      <c r="U77" s="60"/>
      <c r="V77" s="60"/>
      <c r="W77" s="60"/>
      <c r="X77" s="60"/>
    </row>
    <row r="78" spans="2:24" ht="14.25" customHeight="1" x14ac:dyDescent="0.3">
      <c r="B78" s="10"/>
      <c r="C78" t="s">
        <v>44</v>
      </c>
      <c r="D78" s="7">
        <v>19.039644686730405</v>
      </c>
      <c r="E78" s="7">
        <v>17.940739421922487</v>
      </c>
      <c r="F78" s="7">
        <v>13.580497682814041</v>
      </c>
      <c r="G78" s="7">
        <v>12.075826313334639</v>
      </c>
      <c r="H78" s="7">
        <v>12.266627678865316</v>
      </c>
      <c r="I78" s="7">
        <v>10.470914136032135</v>
      </c>
      <c r="J78" s="7">
        <v>7.7420343536074228</v>
      </c>
      <c r="K78" s="7">
        <v>8.1914735516182322</v>
      </c>
      <c r="L78" s="7">
        <v>5.1752807319505862</v>
      </c>
      <c r="M78" s="7">
        <v>0.92138901327144751</v>
      </c>
      <c r="O78" s="125"/>
      <c r="P78" s="125"/>
      <c r="U78" s="60"/>
      <c r="V78" s="60"/>
      <c r="W78" s="60"/>
      <c r="X78" s="60"/>
    </row>
    <row r="79" spans="2:24" ht="14.25" customHeight="1" x14ac:dyDescent="0.3">
      <c r="B79" s="10"/>
      <c r="C79" s="12" t="s">
        <v>31</v>
      </c>
      <c r="D79" s="74">
        <f>SUM(D73:D78)</f>
        <v>47.778999999999996</v>
      </c>
      <c r="E79" s="74">
        <f t="shared" ref="E79:M79" si="16">SUM(E73:E78)</f>
        <v>50.042999999999992</v>
      </c>
      <c r="F79" s="74">
        <f t="shared" si="16"/>
        <v>48.775000000000006</v>
      </c>
      <c r="G79" s="74">
        <f t="shared" si="16"/>
        <v>50.334000000000003</v>
      </c>
      <c r="H79" s="74">
        <f t="shared" si="16"/>
        <v>52.187000000000012</v>
      </c>
      <c r="I79" s="74">
        <f t="shared" si="16"/>
        <v>51.629999999999995</v>
      </c>
      <c r="J79" s="74">
        <f t="shared" si="16"/>
        <v>58.66</v>
      </c>
      <c r="K79" s="74">
        <f t="shared" si="16"/>
        <v>67.429000000000002</v>
      </c>
      <c r="L79" s="74">
        <f t="shared" si="16"/>
        <v>85.207999999999998</v>
      </c>
      <c r="M79" s="74">
        <f t="shared" si="16"/>
        <v>95.56</v>
      </c>
      <c r="O79" s="125"/>
      <c r="P79" s="125"/>
      <c r="U79" s="60"/>
      <c r="V79" s="60"/>
      <c r="W79" s="60"/>
      <c r="X79" s="60"/>
    </row>
    <row r="80" spans="2:24" ht="14.25" customHeight="1" x14ac:dyDescent="0.3">
      <c r="B80" s="10"/>
      <c r="D80" s="79"/>
      <c r="E80" s="79"/>
      <c r="F80" s="79"/>
      <c r="G80" s="79"/>
      <c r="H80" s="79"/>
      <c r="I80" s="79"/>
      <c r="J80" s="79"/>
      <c r="K80" s="79"/>
      <c r="L80" s="79"/>
      <c r="M80" s="79"/>
      <c r="O80" s="125"/>
      <c r="P80" s="125"/>
      <c r="U80" s="60"/>
      <c r="V80" s="60"/>
      <c r="W80" s="60"/>
      <c r="X80" s="60"/>
    </row>
    <row r="81" spans="2:24" ht="14.25" customHeight="1" x14ac:dyDescent="0.3">
      <c r="B81" s="15"/>
      <c r="C81" s="61" t="s">
        <v>45</v>
      </c>
      <c r="D81" s="75">
        <f>D79-D71</f>
        <v>6.9029999999999916</v>
      </c>
      <c r="E81" s="75">
        <f t="shared" ref="E81:M81" si="17">E79-E71</f>
        <v>7.715999999999994</v>
      </c>
      <c r="F81" s="75">
        <f t="shared" si="17"/>
        <v>3.0750000000000171</v>
      </c>
      <c r="G81" s="75">
        <f t="shared" si="17"/>
        <v>1.3939999999999984</v>
      </c>
      <c r="H81" s="75">
        <f t="shared" si="17"/>
        <v>1.1310000000000144</v>
      </c>
      <c r="I81" s="75">
        <f t="shared" si="17"/>
        <v>0.40500000000000114</v>
      </c>
      <c r="J81" s="75">
        <f t="shared" si="17"/>
        <v>5.0859999999999914</v>
      </c>
      <c r="K81" s="75">
        <f t="shared" si="17"/>
        <v>3.7070000000000078</v>
      </c>
      <c r="L81" s="75">
        <f t="shared" si="17"/>
        <v>3.8610000000000042</v>
      </c>
      <c r="M81" s="75">
        <f t="shared" si="17"/>
        <v>3.936000000000007</v>
      </c>
      <c r="N81" s="16"/>
      <c r="O81" s="125"/>
      <c r="P81" s="125"/>
      <c r="U81" s="60"/>
      <c r="V81" s="60"/>
      <c r="W81" s="60"/>
      <c r="X81" s="60"/>
    </row>
    <row r="82" spans="2:24" ht="14.25" customHeight="1" x14ac:dyDescent="0.25">
      <c r="D82" s="81"/>
      <c r="E82" s="81"/>
      <c r="F82" s="81"/>
      <c r="G82" s="81"/>
      <c r="H82" s="81"/>
      <c r="I82" s="81"/>
      <c r="J82" t="s">
        <v>19</v>
      </c>
      <c r="K82" t="s">
        <v>19</v>
      </c>
      <c r="O82" s="125"/>
      <c r="P82" s="125"/>
      <c r="U82" s="60"/>
      <c r="V82" s="60"/>
      <c r="W82" s="60"/>
      <c r="X82" s="60"/>
    </row>
    <row r="83" spans="2:24" ht="14.25" customHeight="1" x14ac:dyDescent="0.25">
      <c r="C83" s="9"/>
      <c r="D83" s="52">
        <v>2026</v>
      </c>
      <c r="E83" s="52">
        <v>2027</v>
      </c>
      <c r="F83" s="52">
        <v>2028</v>
      </c>
      <c r="G83" s="52">
        <v>2029</v>
      </c>
      <c r="H83" s="52">
        <v>2030</v>
      </c>
      <c r="I83" s="52">
        <v>2031</v>
      </c>
      <c r="J83" s="52">
        <v>2035</v>
      </c>
      <c r="K83" s="52">
        <v>2040</v>
      </c>
      <c r="L83" s="52">
        <v>2050</v>
      </c>
      <c r="M83" s="52">
        <v>2060</v>
      </c>
      <c r="O83" s="125"/>
      <c r="P83" s="125"/>
      <c r="S83" t="s">
        <v>8</v>
      </c>
      <c r="U83" s="60"/>
      <c r="V83" s="60"/>
      <c r="W83" s="60"/>
      <c r="X83" s="60"/>
    </row>
    <row r="84" spans="2:24" ht="14.25" customHeight="1" x14ac:dyDescent="0.3">
      <c r="B84" s="10" t="s">
        <v>39</v>
      </c>
      <c r="C84" s="48" t="s">
        <v>35</v>
      </c>
      <c r="D84" s="7">
        <f t="shared" ref="D84:D89" si="18">D8+D27+D46+D65</f>
        <v>243.81100000000004</v>
      </c>
      <c r="E84" s="7">
        <f t="shared" ref="E84:M84" si="19">E8+E27+E46+E65</f>
        <v>243.589</v>
      </c>
      <c r="F84" s="7">
        <f t="shared" si="19"/>
        <v>247.28899999999999</v>
      </c>
      <c r="G84" s="7">
        <f t="shared" si="19"/>
        <v>247.12299999999999</v>
      </c>
      <c r="H84" s="7">
        <f t="shared" si="19"/>
        <v>248.51300000000003</v>
      </c>
      <c r="I84" s="7">
        <f t="shared" si="19"/>
        <v>248.726</v>
      </c>
      <c r="J84" s="7">
        <f t="shared" si="19"/>
        <v>245.37699999999998</v>
      </c>
      <c r="K84" s="7">
        <f t="shared" si="19"/>
        <v>249.98999999999995</v>
      </c>
      <c r="L84" s="7">
        <f t="shared" si="19"/>
        <v>258.52999999999997</v>
      </c>
      <c r="M84" s="7">
        <f t="shared" si="19"/>
        <v>262.33999999999997</v>
      </c>
      <c r="N84" s="7"/>
      <c r="O84" s="125"/>
      <c r="P84" s="125"/>
      <c r="Q84" s="7"/>
      <c r="U84" s="60"/>
      <c r="V84" s="60"/>
      <c r="W84" s="60"/>
      <c r="X84" s="60"/>
    </row>
    <row r="85" spans="2:24" ht="14.25" customHeight="1" x14ac:dyDescent="0.3">
      <c r="B85" s="10"/>
      <c r="C85" s="48" t="s">
        <v>36</v>
      </c>
      <c r="D85" s="7">
        <f t="shared" si="18"/>
        <v>14.207000000000001</v>
      </c>
      <c r="E85" s="7">
        <f t="shared" ref="E85:M85" si="20">E9+E28+E47+E66</f>
        <v>16.527000000000001</v>
      </c>
      <c r="F85" s="7">
        <f t="shared" si="20"/>
        <v>17.634</v>
      </c>
      <c r="G85" s="7">
        <f t="shared" si="20"/>
        <v>19.817</v>
      </c>
      <c r="H85" s="7">
        <f t="shared" si="20"/>
        <v>21.315000000000001</v>
      </c>
      <c r="I85" s="7">
        <f t="shared" si="20"/>
        <v>22.424999999999997</v>
      </c>
      <c r="J85" s="7">
        <f t="shared" si="20"/>
        <v>34.9</v>
      </c>
      <c r="K85" s="7">
        <f t="shared" si="20"/>
        <v>51.989999999999995</v>
      </c>
      <c r="L85" s="7">
        <f t="shared" si="20"/>
        <v>67.283999999999992</v>
      </c>
      <c r="M85" s="7">
        <f t="shared" si="20"/>
        <v>82.427999999999997</v>
      </c>
      <c r="N85" s="7"/>
      <c r="O85" s="125"/>
      <c r="P85" s="125"/>
      <c r="Q85" s="7"/>
      <c r="R85" s="7"/>
      <c r="S85" s="7"/>
      <c r="U85" s="60"/>
      <c r="V85" s="60"/>
      <c r="W85" s="60"/>
      <c r="X85" s="60"/>
    </row>
    <row r="86" spans="2:24" ht="14.25" customHeight="1" x14ac:dyDescent="0.3">
      <c r="B86" s="10"/>
      <c r="C86" s="48" t="s">
        <v>38</v>
      </c>
      <c r="D86" s="7">
        <f t="shared" si="18"/>
        <v>0.42599999999999999</v>
      </c>
      <c r="E86" s="7">
        <f t="shared" ref="E86:M86" si="21">E10+E29+E48+E67</f>
        <v>3.0440000000000005</v>
      </c>
      <c r="F86" s="7">
        <f t="shared" si="21"/>
        <v>4.726</v>
      </c>
      <c r="G86" s="7">
        <f t="shared" si="21"/>
        <v>6.6020000000000003</v>
      </c>
      <c r="H86" s="7">
        <f t="shared" si="21"/>
        <v>8.82</v>
      </c>
      <c r="I86" s="7">
        <f t="shared" si="21"/>
        <v>9.7780000000000005</v>
      </c>
      <c r="J86" s="7">
        <f t="shared" si="21"/>
        <v>16.496000000000002</v>
      </c>
      <c r="K86" s="7">
        <f t="shared" si="21"/>
        <v>27.259999999999998</v>
      </c>
      <c r="L86" s="7">
        <f t="shared" si="21"/>
        <v>38.113000000000007</v>
      </c>
      <c r="M86" s="7">
        <f t="shared" si="21"/>
        <v>49.177</v>
      </c>
      <c r="N86" s="7"/>
      <c r="O86" s="125"/>
      <c r="P86" s="125"/>
      <c r="Q86" s="7"/>
      <c r="R86" s="7"/>
      <c r="S86" s="7"/>
      <c r="U86" s="60"/>
      <c r="V86" s="60"/>
      <c r="W86" s="60"/>
      <c r="X86" s="60"/>
    </row>
    <row r="87" spans="2:24" ht="14.25" customHeight="1" x14ac:dyDescent="0.3">
      <c r="B87" s="10"/>
      <c r="C87" s="48" t="s">
        <v>41</v>
      </c>
      <c r="D87" s="7">
        <f t="shared" si="18"/>
        <v>129.20699999999999</v>
      </c>
      <c r="E87" s="7">
        <f t="shared" ref="E87:M87" si="22">E11+E30+E49+E68</f>
        <v>130.97900000000001</v>
      </c>
      <c r="F87" s="7">
        <f t="shared" si="22"/>
        <v>131.72899999999998</v>
      </c>
      <c r="G87" s="7">
        <f t="shared" si="22"/>
        <v>134.441</v>
      </c>
      <c r="H87" s="7">
        <f t="shared" si="22"/>
        <v>135.95699999999999</v>
      </c>
      <c r="I87" s="7">
        <f t="shared" si="22"/>
        <v>135.13999999999999</v>
      </c>
      <c r="J87" s="7">
        <f t="shared" si="22"/>
        <v>145.84799999999998</v>
      </c>
      <c r="K87" s="7">
        <f t="shared" si="22"/>
        <v>157.65199999999999</v>
      </c>
      <c r="L87" s="7">
        <f t="shared" si="22"/>
        <v>168.64499999999998</v>
      </c>
      <c r="M87" s="7">
        <f t="shared" si="22"/>
        <v>170.63900000000001</v>
      </c>
      <c r="O87" s="125"/>
      <c r="P87" s="125"/>
      <c r="U87" s="60"/>
      <c r="V87" s="60"/>
      <c r="W87" s="60"/>
      <c r="X87" s="60"/>
    </row>
    <row r="88" spans="2:24" ht="14.25" customHeight="1" x14ac:dyDescent="0.3">
      <c r="B88" s="10"/>
      <c r="C88" s="48" t="s">
        <v>43</v>
      </c>
      <c r="D88" s="7">
        <f t="shared" si="18"/>
        <v>12.393000000000001</v>
      </c>
      <c r="E88" s="7">
        <f t="shared" ref="E88:M88" si="23">E12+E31+E50+E69</f>
        <v>12.393000000000001</v>
      </c>
      <c r="F88" s="7">
        <f t="shared" si="23"/>
        <v>13.793000000000001</v>
      </c>
      <c r="G88" s="7">
        <f t="shared" si="23"/>
        <v>14.393000000000001</v>
      </c>
      <c r="H88" s="7">
        <f t="shared" si="23"/>
        <v>15.393000000000001</v>
      </c>
      <c r="I88" s="7">
        <f t="shared" si="23"/>
        <v>15.793000000000001</v>
      </c>
      <c r="J88" s="7">
        <f t="shared" si="23"/>
        <v>16.393000000000001</v>
      </c>
      <c r="K88" s="7">
        <f t="shared" si="23"/>
        <v>13.693000000000001</v>
      </c>
      <c r="L88" s="7">
        <f t="shared" si="23"/>
        <v>11.693000000000001</v>
      </c>
      <c r="M88" s="7">
        <f t="shared" si="23"/>
        <v>7.6929999999999996</v>
      </c>
      <c r="O88" s="125"/>
      <c r="P88" s="125"/>
      <c r="U88" s="60"/>
      <c r="V88" s="60"/>
      <c r="W88" s="60"/>
      <c r="X88" s="60"/>
    </row>
    <row r="89" spans="2:24" ht="14.25" customHeight="1" x14ac:dyDescent="0.3">
      <c r="B89" s="10"/>
      <c r="C89" s="128" t="s">
        <v>58</v>
      </c>
      <c r="D89" s="7">
        <f t="shared" si="18"/>
        <v>12.856999999999999</v>
      </c>
      <c r="E89" s="7">
        <f t="shared" ref="E89:M89" si="24">E13+E32+E51+E70</f>
        <v>16.393999999999998</v>
      </c>
      <c r="F89" s="7">
        <f t="shared" si="24"/>
        <v>21.138000000000002</v>
      </c>
      <c r="G89" s="7">
        <f t="shared" si="24"/>
        <v>25.006</v>
      </c>
      <c r="H89" s="7">
        <f t="shared" si="24"/>
        <v>28.674999999999997</v>
      </c>
      <c r="I89" s="7">
        <f t="shared" si="24"/>
        <v>31.468000000000004</v>
      </c>
      <c r="J89" s="7">
        <f t="shared" si="24"/>
        <v>49.993000000000002</v>
      </c>
      <c r="K89" s="7">
        <f t="shared" si="24"/>
        <v>60.297999999999995</v>
      </c>
      <c r="L89" s="7">
        <f t="shared" si="24"/>
        <v>69.8</v>
      </c>
      <c r="M89" s="7">
        <f t="shared" si="24"/>
        <v>79.301000000000002</v>
      </c>
      <c r="O89" s="125"/>
      <c r="P89" s="125"/>
      <c r="U89" s="60"/>
      <c r="V89" s="60"/>
      <c r="W89" s="60"/>
      <c r="X89" s="60"/>
    </row>
    <row r="90" spans="2:24" ht="14.25" customHeight="1" x14ac:dyDescent="0.3">
      <c r="B90" s="10"/>
      <c r="C90" s="11" t="s">
        <v>18</v>
      </c>
      <c r="D90" s="63">
        <f>SUM(D84:D89)</f>
        <v>412.90099999999995</v>
      </c>
      <c r="E90" s="63">
        <f t="shared" ref="E90:M90" si="25">SUM(E84:E89)</f>
        <v>422.92600000000004</v>
      </c>
      <c r="F90" s="63">
        <f t="shared" si="25"/>
        <v>436.30899999999997</v>
      </c>
      <c r="G90" s="63">
        <f t="shared" si="25"/>
        <v>447.38199999999995</v>
      </c>
      <c r="H90" s="63">
        <f t="shared" si="25"/>
        <v>458.67300000000006</v>
      </c>
      <c r="I90" s="63">
        <f t="shared" si="25"/>
        <v>463.33000000000004</v>
      </c>
      <c r="J90" s="63">
        <f t="shared" si="25"/>
        <v>509.00700000000001</v>
      </c>
      <c r="K90" s="63">
        <f t="shared" si="25"/>
        <v>560.88299999999992</v>
      </c>
      <c r="L90" s="63">
        <f t="shared" si="25"/>
        <v>614.06499999999983</v>
      </c>
      <c r="M90" s="63">
        <f t="shared" si="25"/>
        <v>651.57800000000009</v>
      </c>
      <c r="N90" s="7"/>
      <c r="O90" s="125"/>
      <c r="P90" s="125"/>
      <c r="Q90" s="7"/>
      <c r="U90" s="60"/>
      <c r="V90" s="60"/>
      <c r="W90" s="60"/>
      <c r="X90" s="60"/>
    </row>
    <row r="91" spans="2:24" ht="14.25" customHeight="1" x14ac:dyDescent="0.3">
      <c r="B91" s="10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"/>
      <c r="O91" s="125"/>
      <c r="P91" s="125"/>
      <c r="U91" s="60"/>
      <c r="V91" s="60"/>
      <c r="W91" s="60"/>
      <c r="X91" s="60"/>
    </row>
    <row r="92" spans="2:24" ht="14.25" customHeight="1" x14ac:dyDescent="0.3">
      <c r="B92" s="10"/>
      <c r="C92" t="s">
        <v>21</v>
      </c>
      <c r="D92" s="7">
        <f>D54+D35+D16+D73</f>
        <v>217.94499999999999</v>
      </c>
      <c r="E92" s="7">
        <f t="shared" ref="E92:M92" si="26">E54+E35+E16+E73</f>
        <v>218.27499999999998</v>
      </c>
      <c r="F92" s="7">
        <f t="shared" si="26"/>
        <v>219.00099999999998</v>
      </c>
      <c r="G92" s="7">
        <f t="shared" si="26"/>
        <v>220.03899999999999</v>
      </c>
      <c r="H92" s="7">
        <f t="shared" si="26"/>
        <v>221.7</v>
      </c>
      <c r="I92" s="7">
        <f t="shared" si="26"/>
        <v>220.17400000000001</v>
      </c>
      <c r="J92" s="7">
        <f t="shared" si="26"/>
        <v>223.274</v>
      </c>
      <c r="K92" s="7">
        <f t="shared" si="26"/>
        <v>225.291</v>
      </c>
      <c r="L92" s="7">
        <f t="shared" si="26"/>
        <v>225.84899999999999</v>
      </c>
      <c r="M92" s="7">
        <f t="shared" si="26"/>
        <v>225.708</v>
      </c>
      <c r="O92" s="125"/>
      <c r="P92" s="125"/>
      <c r="U92" s="60"/>
      <c r="V92" s="60"/>
      <c r="W92" s="60"/>
      <c r="X92" s="60"/>
    </row>
    <row r="93" spans="2:24" ht="14.25" customHeight="1" x14ac:dyDescent="0.3">
      <c r="B93" s="10"/>
      <c r="C93" t="s">
        <v>22</v>
      </c>
      <c r="D93" s="7">
        <f>D74+D55+D36+D17</f>
        <v>92.479832913216811</v>
      </c>
      <c r="E93" s="7">
        <f t="shared" ref="E93:M93" si="27">E74+E55+E36+E17</f>
        <v>94.018007494202465</v>
      </c>
      <c r="F93" s="7">
        <f t="shared" si="27"/>
        <v>100.22457942267839</v>
      </c>
      <c r="G93" s="7">
        <f t="shared" si="27"/>
        <v>105.58532261940545</v>
      </c>
      <c r="H93" s="7">
        <f t="shared" si="27"/>
        <v>111.60760630995614</v>
      </c>
      <c r="I93" s="7">
        <f t="shared" si="27"/>
        <v>116.2449051405839</v>
      </c>
      <c r="J93" s="7">
        <f t="shared" si="27"/>
        <v>132.48784189615179</v>
      </c>
      <c r="K93" s="7">
        <f t="shared" si="27"/>
        <v>144.73672329340948</v>
      </c>
      <c r="L93" s="7">
        <f t="shared" si="27"/>
        <v>172.84585617915431</v>
      </c>
      <c r="M93" s="7">
        <f t="shared" si="27"/>
        <v>190.81022385319594</v>
      </c>
      <c r="O93" s="125"/>
      <c r="P93" s="125"/>
      <c r="U93" s="60"/>
      <c r="V93" s="60"/>
      <c r="W93" s="60"/>
      <c r="X93" s="60"/>
    </row>
    <row r="94" spans="2:24" ht="14.25" customHeight="1" x14ac:dyDescent="0.3">
      <c r="B94" s="10"/>
      <c r="C94" t="s">
        <v>24</v>
      </c>
      <c r="D94" s="7">
        <f>D75+D56+D37+D18</f>
        <v>14.186534755559695</v>
      </c>
      <c r="E94" s="7">
        <f t="shared" ref="E94:M94" si="28">E75+E56+E37+E18</f>
        <v>16.996979780807006</v>
      </c>
      <c r="F94" s="7">
        <f t="shared" si="28"/>
        <v>17.688089765520843</v>
      </c>
      <c r="G94" s="7">
        <f t="shared" si="28"/>
        <v>19.31640727640027</v>
      </c>
      <c r="H94" s="7">
        <f t="shared" si="28"/>
        <v>20.221205821580341</v>
      </c>
      <c r="I94" s="7">
        <f t="shared" si="28"/>
        <v>21.303317658591741</v>
      </c>
      <c r="J94" s="7">
        <f t="shared" si="28"/>
        <v>35.554562343741267</v>
      </c>
      <c r="K94" s="7">
        <f t="shared" si="28"/>
        <v>49.560647154012798</v>
      </c>
      <c r="L94" s="7">
        <f t="shared" si="28"/>
        <v>59.833260765885278</v>
      </c>
      <c r="M94" s="7">
        <f t="shared" si="28"/>
        <v>71.990699084436059</v>
      </c>
      <c r="O94" s="125"/>
      <c r="P94" s="125"/>
      <c r="U94" s="60"/>
      <c r="V94" s="60"/>
      <c r="W94" s="60"/>
      <c r="X94" s="60"/>
    </row>
    <row r="95" spans="2:24" ht="14.25" customHeight="1" x14ac:dyDescent="0.3">
      <c r="B95" s="10"/>
      <c r="C95" t="s">
        <v>25</v>
      </c>
      <c r="D95" s="7">
        <f>D76+D57+D38+D19</f>
        <v>12.505461431483871</v>
      </c>
      <c r="E95" s="7">
        <f t="shared" ref="E95:M95" si="29">E76+E57+E38+E19</f>
        <v>13.716905399810386</v>
      </c>
      <c r="F95" s="7">
        <f t="shared" si="29"/>
        <v>15.862694426829554</v>
      </c>
      <c r="G95" s="7">
        <f t="shared" si="29"/>
        <v>17.856050228461619</v>
      </c>
      <c r="H95" s="7">
        <f t="shared" si="29"/>
        <v>19.856485639486817</v>
      </c>
      <c r="I95" s="7">
        <f t="shared" si="29"/>
        <v>21.89199224420544</v>
      </c>
      <c r="J95" s="7">
        <f t="shared" si="29"/>
        <v>29.054488343761378</v>
      </c>
      <c r="K95" s="7">
        <f t="shared" si="29"/>
        <v>35.593629127970878</v>
      </c>
      <c r="L95" s="7">
        <f t="shared" si="29"/>
        <v>47.958418738804482</v>
      </c>
      <c r="M95" s="7">
        <f t="shared" si="29"/>
        <v>63.87098151106585</v>
      </c>
      <c r="O95" s="125"/>
      <c r="P95" s="125"/>
      <c r="U95" s="60"/>
      <c r="V95" s="60"/>
      <c r="W95" s="60"/>
      <c r="X95" s="60"/>
    </row>
    <row r="96" spans="2:24" ht="14.25" customHeight="1" x14ac:dyDescent="0.3">
      <c r="B96" s="10"/>
      <c r="C96" t="s">
        <v>27</v>
      </c>
      <c r="D96" s="7">
        <f>D20+D77+D58+D39</f>
        <v>79.763000000000005</v>
      </c>
      <c r="E96" s="7">
        <f t="shared" ref="E96:M96" si="30">E20+E77+E58+E39</f>
        <v>79.454000000000008</v>
      </c>
      <c r="F96" s="7">
        <f t="shared" si="30"/>
        <v>78.3</v>
      </c>
      <c r="G96" s="7">
        <f t="shared" si="30"/>
        <v>76.951999999999998</v>
      </c>
      <c r="H96" s="7">
        <f t="shared" si="30"/>
        <v>77.268000000000001</v>
      </c>
      <c r="I96" s="7">
        <f t="shared" si="30"/>
        <v>74.471000000000004</v>
      </c>
      <c r="J96" s="7">
        <f t="shared" si="30"/>
        <v>74.792000000000002</v>
      </c>
      <c r="K96" s="7">
        <f t="shared" si="30"/>
        <v>84.828000000000003</v>
      </c>
      <c r="L96" s="7">
        <f t="shared" si="30"/>
        <v>83.932999999999993</v>
      </c>
      <c r="M96" s="7">
        <f t="shared" si="30"/>
        <v>80.234999999999999</v>
      </c>
      <c r="O96" s="125"/>
      <c r="P96" s="125"/>
      <c r="U96" s="60"/>
      <c r="V96" s="60"/>
      <c r="W96" s="60"/>
      <c r="X96" s="60"/>
    </row>
    <row r="97" spans="2:24" ht="14.25" customHeight="1" x14ac:dyDescent="0.3">
      <c r="B97" s="10"/>
      <c r="C97" t="s">
        <v>44</v>
      </c>
      <c r="D97" s="7">
        <f>D78+D59+D40+D21</f>
        <v>48.2201708997396</v>
      </c>
      <c r="E97" s="7">
        <f t="shared" ref="E97:M97" si="31">E78+E59+E40+E21</f>
        <v>45.913460262573331</v>
      </c>
      <c r="F97" s="7">
        <f t="shared" si="31"/>
        <v>39.405778393165427</v>
      </c>
      <c r="G97" s="7">
        <f t="shared" si="31"/>
        <v>35.98812370022366</v>
      </c>
      <c r="H97" s="7">
        <f t="shared" si="31"/>
        <v>36.117045263099747</v>
      </c>
      <c r="I97" s="7">
        <f t="shared" si="31"/>
        <v>32.457784956618887</v>
      </c>
      <c r="J97" s="7">
        <f t="shared" si="31"/>
        <v>33.603107416345523</v>
      </c>
      <c r="K97" s="7">
        <f t="shared" si="31"/>
        <v>34.916000424606828</v>
      </c>
      <c r="L97" s="7">
        <f t="shared" si="31"/>
        <v>33.376464316155939</v>
      </c>
      <c r="M97" s="7">
        <f t="shared" si="31"/>
        <v>27.84009555130217</v>
      </c>
      <c r="O97" s="125"/>
      <c r="P97" s="125"/>
      <c r="U97" s="60"/>
      <c r="V97" s="60"/>
      <c r="W97" s="60"/>
      <c r="X97" s="60"/>
    </row>
    <row r="98" spans="2:24" ht="14.25" customHeight="1" x14ac:dyDescent="0.3">
      <c r="B98" s="10"/>
      <c r="C98" s="12" t="s">
        <v>31</v>
      </c>
      <c r="D98" s="74">
        <f>SUM(D92:D97)</f>
        <v>465.1</v>
      </c>
      <c r="E98" s="74">
        <f t="shared" ref="E98:M98" si="32">SUM(E92:E97)</f>
        <v>468.37435293739321</v>
      </c>
      <c r="F98" s="74">
        <f t="shared" si="32"/>
        <v>470.48214200819416</v>
      </c>
      <c r="G98" s="74">
        <f t="shared" si="32"/>
        <v>475.73690382449098</v>
      </c>
      <c r="H98" s="74">
        <f t="shared" si="32"/>
        <v>486.77034303412302</v>
      </c>
      <c r="I98" s="74">
        <f t="shared" si="32"/>
        <v>486.54299999999995</v>
      </c>
      <c r="J98" s="74">
        <f t="shared" si="32"/>
        <v>528.76599999999996</v>
      </c>
      <c r="K98" s="74">
        <f t="shared" si="32"/>
        <v>574.92600000000004</v>
      </c>
      <c r="L98" s="74">
        <f t="shared" si="32"/>
        <v>623.79600000000005</v>
      </c>
      <c r="M98" s="74">
        <f t="shared" si="32"/>
        <v>660.45500000000004</v>
      </c>
      <c r="O98" s="125"/>
      <c r="P98" s="125"/>
      <c r="U98" s="60"/>
      <c r="V98" s="60"/>
      <c r="W98" s="60"/>
      <c r="X98" s="60"/>
    </row>
    <row r="99" spans="2:24" ht="14.25" customHeight="1" x14ac:dyDescent="0.3">
      <c r="B99" s="10"/>
      <c r="D99" s="79"/>
      <c r="E99" s="79"/>
      <c r="F99" s="79"/>
      <c r="G99" s="79"/>
      <c r="H99" s="79"/>
      <c r="I99" s="79"/>
      <c r="J99" s="79"/>
      <c r="K99" s="79"/>
      <c r="L99" s="79"/>
      <c r="M99" s="79"/>
      <c r="O99" s="125"/>
      <c r="P99" s="125"/>
      <c r="U99" s="60"/>
      <c r="V99" s="60"/>
      <c r="W99" s="60"/>
      <c r="X99" s="60"/>
    </row>
    <row r="100" spans="2:24" ht="14.25" customHeight="1" x14ac:dyDescent="0.3">
      <c r="B100" s="15"/>
      <c r="C100" s="61" t="s">
        <v>45</v>
      </c>
      <c r="D100" s="75">
        <f>D98-D90</f>
        <v>52.199000000000069</v>
      </c>
      <c r="E100" s="75">
        <f t="shared" ref="E100:M100" si="33">E98-E90</f>
        <v>45.448352937393167</v>
      </c>
      <c r="F100" s="75">
        <f t="shared" si="33"/>
        <v>34.173142008194191</v>
      </c>
      <c r="G100" s="75">
        <f t="shared" si="33"/>
        <v>28.354903824491032</v>
      </c>
      <c r="H100" s="75">
        <f t="shared" si="33"/>
        <v>28.097343034122957</v>
      </c>
      <c r="I100" s="75">
        <f t="shared" si="33"/>
        <v>23.212999999999909</v>
      </c>
      <c r="J100" s="75">
        <f t="shared" si="33"/>
        <v>19.758999999999958</v>
      </c>
      <c r="K100" s="75">
        <f t="shared" si="33"/>
        <v>14.04300000000012</v>
      </c>
      <c r="L100" s="75">
        <f t="shared" si="33"/>
        <v>9.7310000000002219</v>
      </c>
      <c r="M100" s="75">
        <f t="shared" si="33"/>
        <v>8.8769999999999527</v>
      </c>
      <c r="N100" s="16"/>
      <c r="O100" s="125"/>
      <c r="P100" s="125"/>
      <c r="U100" s="60"/>
      <c r="V100" s="60"/>
      <c r="W100" s="60"/>
      <c r="X100" s="60"/>
    </row>
    <row r="101" spans="2:24" ht="14.25" customHeight="1" x14ac:dyDescent="0.25"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O101" s="125"/>
      <c r="P101" s="125"/>
    </row>
    <row r="103" spans="2:24" ht="14.25" customHeight="1" x14ac:dyDescent="0.25"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O103" s="125"/>
      <c r="P103" s="125"/>
    </row>
    <row r="105" spans="2:24" ht="14.25" customHeight="1" x14ac:dyDescent="0.25"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O105" s="125"/>
      <c r="P105" s="125"/>
    </row>
    <row r="106" spans="2:24" ht="14.25" customHeight="1" x14ac:dyDescent="0.25"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O106" s="125"/>
      <c r="P106" s="125"/>
    </row>
  </sheetData>
  <mergeCells count="3">
    <mergeCell ref="O9:P9"/>
    <mergeCell ref="O10:P11"/>
    <mergeCell ref="O20:O24"/>
  </mergeCells>
  <dataValidations count="1">
    <dataValidation type="list" allowBlank="1" showInputMessage="1" showErrorMessage="1" sqref="O10:P11" xr:uid="{CF73C3B5-5885-4CFC-9FC9-D3810DD9A5D7}">
      <formula1>$Z$8:$Z$12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&amp;L&amp;"Calibri"&amp;10&amp;K000000Åpen informasjon / Public information&amp;1#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EB637-3B34-41BD-88CD-A4B07617D92C}">
  <sheetPr>
    <tabColor theme="5" tint="0.79998168889431442"/>
  </sheetPr>
  <dimension ref="A1:AJ96"/>
  <sheetViews>
    <sheetView zoomScaleNormal="100" workbookViewId="0">
      <selection activeCell="B5" sqref="B5"/>
    </sheetView>
  </sheetViews>
  <sheetFormatPr baseColWidth="10" defaultColWidth="11.42578125" defaultRowHeight="15" x14ac:dyDescent="0.25"/>
  <cols>
    <col min="1" max="1" width="11.42578125" style="48"/>
    <col min="2" max="2" width="27.5703125" style="48" customWidth="1"/>
    <col min="3" max="3" width="29.5703125" style="48" customWidth="1"/>
    <col min="4" max="11" width="11.42578125" style="48"/>
    <col min="12" max="12" width="17.5703125" style="48" customWidth="1"/>
    <col min="13" max="13" width="11.42578125" style="48"/>
    <col min="14" max="14" width="24.85546875" style="48" customWidth="1"/>
    <col min="15" max="16384" width="11.42578125" style="48"/>
  </cols>
  <sheetData>
    <row r="1" spans="1:36" x14ac:dyDescent="0.25">
      <c r="A1" s="46"/>
      <c r="B1" s="47"/>
      <c r="C1" s="46"/>
      <c r="D1" s="46"/>
      <c r="E1" s="46"/>
      <c r="F1" s="46"/>
      <c r="G1" s="46"/>
      <c r="H1" s="46"/>
      <c r="I1" s="46"/>
      <c r="J1" s="46"/>
      <c r="U1" s="158"/>
      <c r="V1" s="158"/>
      <c r="W1" s="158"/>
      <c r="X1" s="158"/>
      <c r="Y1" s="158"/>
      <c r="Z1" s="158"/>
      <c r="AA1" s="158"/>
      <c r="AB1" s="158"/>
      <c r="AC1" s="158"/>
    </row>
    <row r="2" spans="1:36" ht="23.25" x14ac:dyDescent="0.35">
      <c r="A2" s="46"/>
      <c r="B2" s="49" t="s">
        <v>46</v>
      </c>
      <c r="C2" s="46"/>
      <c r="D2" s="46"/>
      <c r="E2" s="46"/>
      <c r="F2" s="46"/>
      <c r="G2" s="46"/>
      <c r="H2" s="46"/>
      <c r="I2" s="46"/>
      <c r="J2" s="46"/>
      <c r="U2" s="158"/>
      <c r="V2" s="158"/>
      <c r="W2" s="158"/>
      <c r="X2" s="158"/>
      <c r="Y2" s="158"/>
      <c r="Z2" s="158"/>
      <c r="AA2" s="158"/>
      <c r="AB2" s="158"/>
      <c r="AC2" s="158"/>
    </row>
    <row r="3" spans="1:36" ht="18.75" x14ac:dyDescent="0.3">
      <c r="A3" s="46"/>
      <c r="B3" s="50" t="s">
        <v>60</v>
      </c>
      <c r="C3" s="46"/>
      <c r="D3" s="46"/>
      <c r="E3" s="46"/>
      <c r="F3" s="46"/>
      <c r="G3" s="46"/>
      <c r="H3" s="46"/>
      <c r="I3" s="46"/>
      <c r="J3" s="46"/>
      <c r="U3" s="158"/>
      <c r="V3" s="158"/>
      <c r="W3" s="158"/>
      <c r="X3" s="158"/>
      <c r="Y3" s="158"/>
      <c r="Z3" s="158"/>
      <c r="AA3" s="158"/>
      <c r="AB3" s="158"/>
      <c r="AC3" s="158"/>
    </row>
    <row r="4" spans="1:36" x14ac:dyDescent="0.25">
      <c r="A4" s="46"/>
      <c r="B4" s="51" t="s">
        <v>17</v>
      </c>
      <c r="C4" s="47"/>
      <c r="D4" s="46"/>
      <c r="E4" s="46"/>
      <c r="F4" s="46"/>
      <c r="G4" s="46"/>
      <c r="H4" s="46"/>
      <c r="I4" s="46"/>
      <c r="J4" s="46"/>
      <c r="U4" s="158"/>
      <c r="V4" s="158"/>
      <c r="W4" s="158"/>
      <c r="X4" s="158"/>
      <c r="Y4" s="158"/>
      <c r="Z4" s="158"/>
      <c r="AA4" s="158"/>
      <c r="AB4" s="158"/>
      <c r="AC4" s="158"/>
    </row>
    <row r="5" spans="1:36" x14ac:dyDescent="0.25">
      <c r="A5" s="46"/>
      <c r="B5" s="51" t="s">
        <v>126</v>
      </c>
      <c r="C5" s="47"/>
      <c r="D5" s="46"/>
      <c r="E5" s="46"/>
      <c r="F5" s="46"/>
      <c r="G5" s="46"/>
      <c r="H5" s="46"/>
      <c r="I5" s="46"/>
      <c r="J5" s="46"/>
      <c r="U5" s="158"/>
      <c r="V5" s="158"/>
      <c r="W5" s="158"/>
      <c r="X5" s="158"/>
      <c r="Y5" s="158"/>
      <c r="Z5" s="158"/>
      <c r="AA5" s="158"/>
      <c r="AB5" s="158"/>
      <c r="AC5" s="158"/>
    </row>
    <row r="6" spans="1:36" ht="15" customHeight="1" x14ac:dyDescent="0.25">
      <c r="B6" s="52"/>
      <c r="U6" s="158"/>
      <c r="V6" s="158"/>
      <c r="W6" s="158"/>
      <c r="X6" s="158"/>
      <c r="Y6" s="158"/>
      <c r="Z6" s="158"/>
      <c r="AA6" s="158"/>
      <c r="AB6" s="158"/>
      <c r="AC6" s="158"/>
    </row>
    <row r="7" spans="1:36" ht="15" customHeight="1" x14ac:dyDescent="0.25">
      <c r="A7" s="52"/>
      <c r="B7" s="52"/>
      <c r="C7" s="52"/>
      <c r="D7" s="52">
        <v>2026</v>
      </c>
      <c r="E7" s="52">
        <v>2031</v>
      </c>
      <c r="F7" s="52">
        <v>2035</v>
      </c>
      <c r="G7" s="52">
        <v>2040</v>
      </c>
      <c r="H7" s="52">
        <v>2050</v>
      </c>
      <c r="I7" s="52">
        <v>2060</v>
      </c>
      <c r="U7" s="158"/>
      <c r="V7" s="158"/>
      <c r="W7" s="158"/>
      <c r="X7" s="158"/>
      <c r="Y7" s="158"/>
      <c r="Z7" s="158"/>
      <c r="AA7" s="158"/>
      <c r="AB7" s="158"/>
      <c r="AC7" s="158"/>
    </row>
    <row r="8" spans="1:36" ht="15" customHeight="1" x14ac:dyDescent="0.3">
      <c r="B8" s="53" t="s">
        <v>59</v>
      </c>
      <c r="C8" s="48" t="s">
        <v>35</v>
      </c>
      <c r="D8" s="159">
        <v>77</v>
      </c>
      <c r="E8" s="159">
        <v>76</v>
      </c>
      <c r="F8" s="159">
        <v>74</v>
      </c>
      <c r="G8" s="159">
        <v>73.3</v>
      </c>
      <c r="H8" s="159">
        <v>72.3</v>
      </c>
      <c r="I8" s="159">
        <v>72.3</v>
      </c>
      <c r="L8" s="125"/>
      <c r="U8" s="158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</row>
    <row r="9" spans="1:36" ht="15" customHeight="1" x14ac:dyDescent="0.25">
      <c r="B9" s="106" t="s">
        <v>47</v>
      </c>
      <c r="C9" s="48" t="s">
        <v>36</v>
      </c>
      <c r="D9" s="159">
        <v>5</v>
      </c>
      <c r="E9" s="159">
        <v>8</v>
      </c>
      <c r="F9" s="159">
        <v>10</v>
      </c>
      <c r="G9" s="159">
        <v>12</v>
      </c>
      <c r="H9" s="159">
        <v>16</v>
      </c>
      <c r="I9" s="159">
        <v>20</v>
      </c>
      <c r="K9" s="208" t="s">
        <v>48</v>
      </c>
      <c r="L9" s="208"/>
      <c r="U9" s="158"/>
      <c r="V9" s="180"/>
      <c r="W9" s="180"/>
      <c r="X9" s="180"/>
      <c r="Y9" s="180"/>
      <c r="Z9" s="180"/>
      <c r="AA9" s="180"/>
      <c r="AB9" s="180"/>
      <c r="AC9" s="180"/>
      <c r="AD9" s="180"/>
      <c r="AE9" s="180"/>
      <c r="AF9" s="180"/>
      <c r="AG9" s="180"/>
      <c r="AH9" s="180"/>
      <c r="AI9" s="180"/>
      <c r="AJ9" s="180"/>
    </row>
    <row r="10" spans="1:36" ht="15" customHeight="1" x14ac:dyDescent="0.3">
      <c r="B10" s="53"/>
      <c r="C10" s="104" t="s">
        <v>38</v>
      </c>
      <c r="D10" s="159">
        <v>0.05</v>
      </c>
      <c r="E10" s="159">
        <v>0.7</v>
      </c>
      <c r="F10" s="159">
        <v>1</v>
      </c>
      <c r="G10" s="159">
        <v>3</v>
      </c>
      <c r="H10" s="159">
        <v>6</v>
      </c>
      <c r="I10" s="159">
        <v>8</v>
      </c>
      <c r="K10" s="209" t="s">
        <v>88</v>
      </c>
      <c r="L10" s="210"/>
      <c r="U10" s="158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80"/>
      <c r="AJ10" s="180"/>
    </row>
    <row r="11" spans="1:36" ht="15" customHeight="1" x14ac:dyDescent="0.3">
      <c r="B11" s="53"/>
      <c r="C11" s="48" t="s">
        <v>41</v>
      </c>
      <c r="D11" s="159">
        <v>45</v>
      </c>
      <c r="E11" s="159">
        <v>46</v>
      </c>
      <c r="F11" s="159">
        <v>47</v>
      </c>
      <c r="G11" s="159">
        <v>50</v>
      </c>
      <c r="H11" s="159">
        <v>53</v>
      </c>
      <c r="I11" s="159">
        <v>55</v>
      </c>
      <c r="U11" s="158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 s="180"/>
      <c r="AG11" s="180"/>
      <c r="AH11" s="180"/>
      <c r="AI11" s="180"/>
      <c r="AJ11" s="180"/>
    </row>
    <row r="12" spans="1:36" ht="15" customHeight="1" x14ac:dyDescent="0.3">
      <c r="B12" s="53"/>
      <c r="C12" s="48" t="s">
        <v>43</v>
      </c>
      <c r="D12" s="159">
        <v>12</v>
      </c>
      <c r="E12" s="159">
        <v>15.4</v>
      </c>
      <c r="F12" s="159">
        <v>16</v>
      </c>
      <c r="G12" s="159">
        <v>13.3</v>
      </c>
      <c r="H12" s="159">
        <v>11.3</v>
      </c>
      <c r="I12" s="159">
        <v>7.3</v>
      </c>
      <c r="U12" s="158"/>
      <c r="V12" s="180"/>
      <c r="W12" s="180"/>
      <c r="X12" s="180"/>
      <c r="Y12" s="180"/>
      <c r="Z12" s="180"/>
      <c r="AA12" s="180"/>
      <c r="AB12" s="180"/>
      <c r="AC12" s="180"/>
      <c r="AD12" s="180"/>
      <c r="AE12" s="180"/>
      <c r="AF12" s="180"/>
      <c r="AG12" s="180"/>
      <c r="AH12" s="180"/>
      <c r="AI12" s="180"/>
      <c r="AJ12" s="180"/>
    </row>
    <row r="13" spans="1:36" ht="15" customHeight="1" x14ac:dyDescent="0.3">
      <c r="B13" s="53"/>
      <c r="C13" s="48" t="s">
        <v>58</v>
      </c>
      <c r="D13" s="159">
        <v>3.7</v>
      </c>
      <c r="E13" s="159">
        <v>10</v>
      </c>
      <c r="F13" s="159">
        <v>17</v>
      </c>
      <c r="G13" s="159">
        <v>20.3</v>
      </c>
      <c r="H13" s="159">
        <v>21.3</v>
      </c>
      <c r="I13" s="159">
        <v>22.3</v>
      </c>
      <c r="U13" s="158"/>
      <c r="V13" s="180"/>
      <c r="W13" s="180"/>
      <c r="X13" s="180"/>
      <c r="Y13" s="180"/>
      <c r="Z13" s="180"/>
      <c r="AA13" s="180"/>
      <c r="AB13" s="180"/>
      <c r="AC13" s="180"/>
      <c r="AD13" s="180"/>
      <c r="AE13" s="180"/>
      <c r="AF13" s="180"/>
      <c r="AG13" s="180"/>
      <c r="AH13" s="180"/>
      <c r="AI13" s="180"/>
      <c r="AJ13" s="180"/>
    </row>
    <row r="14" spans="1:36" ht="15" customHeight="1" x14ac:dyDescent="0.3">
      <c r="B14" s="53"/>
      <c r="C14" s="11" t="s">
        <v>18</v>
      </c>
      <c r="D14" s="63">
        <f>SUM(D8:D13)</f>
        <v>142.75</v>
      </c>
      <c r="E14" s="63">
        <f t="shared" ref="E14:I14" si="0">SUM(E8:E13)</f>
        <v>156.1</v>
      </c>
      <c r="F14" s="63">
        <f t="shared" si="0"/>
        <v>165</v>
      </c>
      <c r="G14" s="63">
        <f t="shared" si="0"/>
        <v>171.90000000000003</v>
      </c>
      <c r="H14" s="63">
        <f t="shared" si="0"/>
        <v>179.90000000000003</v>
      </c>
      <c r="I14" s="63">
        <f t="shared" si="0"/>
        <v>184.90000000000003</v>
      </c>
      <c r="U14" s="158"/>
      <c r="V14" s="180"/>
      <c r="W14" s="180"/>
      <c r="X14" s="180"/>
      <c r="Y14" s="180"/>
      <c r="Z14" s="180"/>
      <c r="AA14" s="180"/>
      <c r="AB14" s="180"/>
      <c r="AC14" s="180"/>
      <c r="AD14" s="180"/>
      <c r="AE14" s="180"/>
      <c r="AF14" s="180"/>
      <c r="AG14" s="180"/>
      <c r="AH14" s="180"/>
      <c r="AI14" s="180"/>
      <c r="AJ14" s="180"/>
    </row>
    <row r="15" spans="1:36" ht="15" customHeight="1" x14ac:dyDescent="0.3">
      <c r="B15" s="55"/>
      <c r="C15" s="105"/>
      <c r="D15" s="56"/>
      <c r="E15" s="56"/>
      <c r="F15" s="56"/>
      <c r="G15" s="56"/>
      <c r="H15" s="56"/>
      <c r="I15" s="56"/>
      <c r="J15" s="57"/>
      <c r="N15" s="76" t="s">
        <v>14</v>
      </c>
      <c r="U15" s="158"/>
      <c r="V15" s="180"/>
      <c r="W15" s="180"/>
      <c r="X15" s="180"/>
      <c r="Y15" s="180"/>
      <c r="Z15" s="180"/>
      <c r="AA15" s="180"/>
      <c r="AB15" s="180"/>
      <c r="AC15" s="180"/>
      <c r="AD15" s="180"/>
      <c r="AE15" s="180"/>
      <c r="AF15" s="180"/>
      <c r="AG15" s="180"/>
      <c r="AH15" s="180"/>
      <c r="AI15" s="180"/>
      <c r="AJ15" s="180"/>
    </row>
    <row r="16" spans="1:36" ht="15" customHeight="1" x14ac:dyDescent="0.3">
      <c r="B16" s="53"/>
      <c r="C16" s="52"/>
      <c r="D16" s="54"/>
      <c r="E16" s="54"/>
      <c r="F16" s="54"/>
      <c r="G16" s="54"/>
      <c r="H16" s="54"/>
      <c r="I16" s="54"/>
      <c r="N16" s="194">
        <f>MATCH($K$10,B8:$B$44,0)-1</f>
        <v>30</v>
      </c>
      <c r="O16" s="194">
        <f t="shared" ref="O16:T16" si="1">MATCH(O$17,$C$7:$I$7,0)</f>
        <v>2</v>
      </c>
      <c r="P16" s="194">
        <f t="shared" si="1"/>
        <v>3</v>
      </c>
      <c r="Q16" s="194">
        <f t="shared" si="1"/>
        <v>4</v>
      </c>
      <c r="R16" s="194">
        <f t="shared" si="1"/>
        <v>5</v>
      </c>
      <c r="S16" s="194">
        <f t="shared" si="1"/>
        <v>6</v>
      </c>
      <c r="T16" s="194">
        <f t="shared" si="1"/>
        <v>7</v>
      </c>
      <c r="U16" s="158"/>
      <c r="V16" s="180"/>
      <c r="W16" s="180"/>
      <c r="X16" s="180"/>
      <c r="Y16" s="180"/>
      <c r="Z16" s="180"/>
      <c r="AA16" s="180"/>
      <c r="AB16" s="180"/>
      <c r="AC16" s="180"/>
      <c r="AD16" s="180"/>
      <c r="AE16" s="180"/>
      <c r="AF16" s="180"/>
      <c r="AG16" s="180"/>
      <c r="AH16" s="180"/>
      <c r="AI16" s="180"/>
      <c r="AJ16" s="180"/>
    </row>
    <row r="17" spans="1:36" ht="15" customHeight="1" x14ac:dyDescent="0.3">
      <c r="B17" s="53"/>
      <c r="C17" s="52"/>
      <c r="D17" s="52">
        <v>2026</v>
      </c>
      <c r="E17" s="52">
        <v>2031</v>
      </c>
      <c r="F17" s="52">
        <v>2035</v>
      </c>
      <c r="G17" s="52">
        <v>2040</v>
      </c>
      <c r="H17" s="52">
        <v>2050</v>
      </c>
      <c r="I17" s="52">
        <v>2060</v>
      </c>
      <c r="M17" s="86"/>
      <c r="N17" s="100"/>
      <c r="O17" s="100">
        <v>2026</v>
      </c>
      <c r="P17" s="100">
        <v>2031</v>
      </c>
      <c r="Q17" s="100">
        <v>2035</v>
      </c>
      <c r="R17" s="100">
        <v>2040</v>
      </c>
      <c r="S17" s="100">
        <v>2050</v>
      </c>
      <c r="T17" s="100">
        <v>2060</v>
      </c>
      <c r="U17" s="158"/>
      <c r="V17" s="180"/>
      <c r="W17" s="180"/>
      <c r="X17" s="180"/>
      <c r="Y17" s="180"/>
      <c r="Z17" s="180"/>
      <c r="AA17" s="180"/>
      <c r="AB17" s="180"/>
      <c r="AC17" s="180"/>
      <c r="AD17" s="180"/>
      <c r="AE17" s="180"/>
      <c r="AF17" s="180"/>
      <c r="AG17" s="180"/>
      <c r="AH17" s="180"/>
      <c r="AI17" s="180"/>
      <c r="AJ17" s="180"/>
    </row>
    <row r="18" spans="1:36" ht="15" customHeight="1" x14ac:dyDescent="0.3">
      <c r="B18" s="53" t="s">
        <v>86</v>
      </c>
      <c r="C18" s="48" t="s">
        <v>35</v>
      </c>
      <c r="D18" s="159">
        <v>77</v>
      </c>
      <c r="E18" s="159">
        <v>75</v>
      </c>
      <c r="F18" s="159">
        <v>74</v>
      </c>
      <c r="G18" s="159">
        <v>73</v>
      </c>
      <c r="H18" s="159">
        <v>72</v>
      </c>
      <c r="I18" s="159">
        <v>72</v>
      </c>
      <c r="M18" s="195">
        <f t="shared" ref="M18:M24" ca="1" si="2">MATCH($N18,OFFSET($B$8,$N$16,1,17),0)-1</f>
        <v>0</v>
      </c>
      <c r="N18" s="86" t="s">
        <v>35</v>
      </c>
      <c r="O18" s="101">
        <f ca="1">OFFSET($B$8,$N$16+$M18,O$16)</f>
        <v>77</v>
      </c>
      <c r="P18" s="101">
        <f ca="1">OFFSET($B$8,$N$16+$M18,P$16)</f>
        <v>74</v>
      </c>
      <c r="Q18" s="101">
        <f t="shared" ref="O18:T24" ca="1" si="3">OFFSET($B$8,$N$16+$M18,Q$16)</f>
        <v>72</v>
      </c>
      <c r="R18" s="101">
        <f t="shared" ca="1" si="3"/>
        <v>71</v>
      </c>
      <c r="S18" s="101">
        <f t="shared" ca="1" si="3"/>
        <v>68.400000000000006</v>
      </c>
      <c r="T18" s="101">
        <f t="shared" ca="1" si="3"/>
        <v>66</v>
      </c>
      <c r="U18" s="158"/>
      <c r="V18" s="180"/>
      <c r="W18" s="180"/>
      <c r="X18" s="180"/>
      <c r="Y18" s="180"/>
      <c r="Z18" s="180"/>
      <c r="AA18" s="180"/>
      <c r="AB18" s="180"/>
      <c r="AC18" s="180"/>
      <c r="AD18" s="180"/>
      <c r="AE18" s="180"/>
      <c r="AF18" s="180"/>
      <c r="AG18" s="180"/>
      <c r="AH18" s="180"/>
      <c r="AI18" s="180"/>
      <c r="AJ18" s="180"/>
    </row>
    <row r="19" spans="1:36" ht="15" customHeight="1" x14ac:dyDescent="0.25">
      <c r="B19" s="106" t="s">
        <v>47</v>
      </c>
      <c r="C19" s="48" t="s">
        <v>36</v>
      </c>
      <c r="D19" s="159">
        <v>5</v>
      </c>
      <c r="E19" s="159">
        <v>9</v>
      </c>
      <c r="F19" s="159">
        <v>12</v>
      </c>
      <c r="G19" s="159">
        <v>16</v>
      </c>
      <c r="H19" s="159">
        <v>20</v>
      </c>
      <c r="I19" s="159">
        <v>24</v>
      </c>
      <c r="M19" s="195">
        <f t="shared" ca="1" si="2"/>
        <v>1</v>
      </c>
      <c r="N19" s="86" t="s">
        <v>36</v>
      </c>
      <c r="O19" s="101">
        <f t="shared" ca="1" si="3"/>
        <v>5</v>
      </c>
      <c r="P19" s="101">
        <f t="shared" ca="1" si="3"/>
        <v>7</v>
      </c>
      <c r="Q19" s="101">
        <f t="shared" ca="1" si="3"/>
        <v>9</v>
      </c>
      <c r="R19" s="101">
        <f t="shared" ca="1" si="3"/>
        <v>12</v>
      </c>
      <c r="S19" s="101">
        <f t="shared" ca="1" si="3"/>
        <v>16</v>
      </c>
      <c r="T19" s="101">
        <f t="shared" ca="1" si="3"/>
        <v>20</v>
      </c>
      <c r="U19" s="158"/>
      <c r="V19" s="180"/>
      <c r="W19" s="180"/>
      <c r="X19" s="180"/>
      <c r="Y19" s="180"/>
      <c r="Z19" s="180"/>
      <c r="AA19" s="180"/>
      <c r="AB19" s="180"/>
      <c r="AC19" s="180"/>
      <c r="AD19" s="180"/>
      <c r="AE19" s="180"/>
      <c r="AF19" s="180"/>
      <c r="AG19" s="180"/>
      <c r="AH19" s="180"/>
      <c r="AI19" s="180"/>
      <c r="AJ19" s="180"/>
    </row>
    <row r="20" spans="1:36" ht="15" customHeight="1" x14ac:dyDescent="0.3">
      <c r="B20" s="53"/>
      <c r="C20" s="104" t="s">
        <v>38</v>
      </c>
      <c r="D20" s="159">
        <v>0</v>
      </c>
      <c r="E20" s="159">
        <v>0.5</v>
      </c>
      <c r="F20" s="159">
        <v>5</v>
      </c>
      <c r="G20" s="159">
        <v>7</v>
      </c>
      <c r="H20" s="159">
        <v>15</v>
      </c>
      <c r="I20" s="159">
        <v>18</v>
      </c>
      <c r="M20" s="195">
        <f t="shared" ca="1" si="2"/>
        <v>3</v>
      </c>
      <c r="N20" s="86" t="s">
        <v>41</v>
      </c>
      <c r="O20" s="101">
        <f t="shared" ca="1" si="3"/>
        <v>45</v>
      </c>
      <c r="P20" s="101">
        <f ca="1">OFFSET($B$8,$N$16+$M20,P$16)</f>
        <v>45</v>
      </c>
      <c r="Q20" s="101">
        <f t="shared" ca="1" si="3"/>
        <v>45</v>
      </c>
      <c r="R20" s="101">
        <f t="shared" ca="1" si="3"/>
        <v>48</v>
      </c>
      <c r="S20" s="101">
        <f t="shared" ca="1" si="3"/>
        <v>52</v>
      </c>
      <c r="T20" s="101">
        <f t="shared" ca="1" si="3"/>
        <v>54</v>
      </c>
      <c r="U20" s="158"/>
      <c r="V20" s="180"/>
      <c r="W20" s="180"/>
      <c r="X20" s="180"/>
      <c r="Y20" s="180"/>
      <c r="Z20" s="180"/>
      <c r="AA20" s="180"/>
      <c r="AB20" s="180"/>
      <c r="AC20" s="180"/>
      <c r="AD20" s="180"/>
      <c r="AE20" s="180"/>
      <c r="AF20" s="180"/>
      <c r="AG20" s="180"/>
      <c r="AH20" s="180"/>
      <c r="AI20" s="180"/>
      <c r="AJ20" s="180"/>
    </row>
    <row r="21" spans="1:36" ht="15" customHeight="1" x14ac:dyDescent="0.3">
      <c r="B21" s="53"/>
      <c r="C21" s="48" t="s">
        <v>41</v>
      </c>
      <c r="D21" s="159">
        <v>45</v>
      </c>
      <c r="E21" s="159">
        <v>47</v>
      </c>
      <c r="F21" s="159">
        <v>52</v>
      </c>
      <c r="G21" s="159">
        <v>54</v>
      </c>
      <c r="H21" s="159">
        <v>60</v>
      </c>
      <c r="I21" s="159">
        <v>61</v>
      </c>
      <c r="M21" s="195">
        <f t="shared" ca="1" si="2"/>
        <v>4</v>
      </c>
      <c r="N21" s="86" t="s">
        <v>43</v>
      </c>
      <c r="O21" s="101">
        <f t="shared" ca="1" si="3"/>
        <v>12</v>
      </c>
      <c r="P21" s="101">
        <f ca="1">OFFSET($B$8,$N$16+$M21,P$16)</f>
        <v>14</v>
      </c>
      <c r="Q21" s="101">
        <f t="shared" ca="1" si="3"/>
        <v>15</v>
      </c>
      <c r="R21" s="101">
        <f ca="1">OFFSET($B$8,$N$16+$M21,R$16)</f>
        <v>12</v>
      </c>
      <c r="S21" s="101">
        <f t="shared" ca="1" si="3"/>
        <v>6.4</v>
      </c>
      <c r="T21" s="101">
        <f t="shared" ca="1" si="3"/>
        <v>2</v>
      </c>
      <c r="U21" s="158"/>
      <c r="V21" s="180"/>
      <c r="W21" s="180"/>
      <c r="X21" s="180"/>
      <c r="Y21" s="180"/>
      <c r="Z21" s="180"/>
      <c r="AA21" s="180"/>
      <c r="AB21" s="180"/>
      <c r="AC21" s="180"/>
      <c r="AD21" s="180"/>
      <c r="AE21" s="180"/>
      <c r="AF21" s="180"/>
      <c r="AG21" s="180"/>
      <c r="AH21" s="180"/>
      <c r="AI21" s="180"/>
      <c r="AJ21" s="180"/>
    </row>
    <row r="22" spans="1:36" ht="15" customHeight="1" x14ac:dyDescent="0.3">
      <c r="B22" s="53"/>
      <c r="C22" s="48" t="s">
        <v>43</v>
      </c>
      <c r="D22" s="159">
        <v>12</v>
      </c>
      <c r="E22" s="159">
        <v>17</v>
      </c>
      <c r="F22" s="159">
        <v>17</v>
      </c>
      <c r="G22" s="159">
        <v>15</v>
      </c>
      <c r="H22" s="159">
        <v>12</v>
      </c>
      <c r="I22" s="159">
        <v>10</v>
      </c>
      <c r="M22" s="195">
        <f t="shared" ca="1" si="2"/>
        <v>5</v>
      </c>
      <c r="N22" s="86" t="s">
        <v>58</v>
      </c>
      <c r="O22" s="101">
        <f t="shared" ca="1" si="3"/>
        <v>4</v>
      </c>
      <c r="P22" s="101">
        <f t="shared" ca="1" si="3"/>
        <v>8</v>
      </c>
      <c r="Q22" s="101">
        <f ca="1">OFFSET($B$8,$N$16+$M22,Q$16)</f>
        <v>9</v>
      </c>
      <c r="R22" s="101">
        <f t="shared" ca="1" si="3"/>
        <v>12</v>
      </c>
      <c r="S22" s="101">
        <f t="shared" ca="1" si="3"/>
        <v>14</v>
      </c>
      <c r="T22" s="101">
        <f t="shared" ca="1" si="3"/>
        <v>14</v>
      </c>
      <c r="U22" s="158"/>
      <c r="V22" s="180"/>
      <c r="W22" s="180"/>
      <c r="X22" s="180"/>
      <c r="Y22" s="180"/>
      <c r="Z22" s="180"/>
      <c r="AA22" s="180"/>
      <c r="AB22" s="180"/>
      <c r="AC22" s="180"/>
      <c r="AD22" s="180"/>
      <c r="AE22" s="180"/>
      <c r="AF22" s="180"/>
      <c r="AG22" s="180"/>
      <c r="AH22" s="180"/>
      <c r="AI22" s="180"/>
      <c r="AJ22" s="180"/>
    </row>
    <row r="23" spans="1:36" ht="15" customHeight="1" x14ac:dyDescent="0.3">
      <c r="B23" s="53"/>
      <c r="C23" s="48" t="s">
        <v>58</v>
      </c>
      <c r="D23" s="159">
        <v>4</v>
      </c>
      <c r="E23" s="159">
        <v>13</v>
      </c>
      <c r="F23" s="159">
        <v>20</v>
      </c>
      <c r="G23" s="159">
        <v>25</v>
      </c>
      <c r="H23" s="159">
        <v>31</v>
      </c>
      <c r="I23" s="159">
        <v>35</v>
      </c>
      <c r="M23" s="196">
        <f t="shared" ca="1" si="2"/>
        <v>2</v>
      </c>
      <c r="N23" s="86" t="s">
        <v>38</v>
      </c>
      <c r="O23" s="86">
        <f t="shared" ca="1" si="3"/>
        <v>0</v>
      </c>
      <c r="P23" s="101">
        <f t="shared" ca="1" si="3"/>
        <v>0</v>
      </c>
      <c r="Q23" s="101">
        <f t="shared" ca="1" si="3"/>
        <v>0</v>
      </c>
      <c r="R23" s="101">
        <f t="shared" ca="1" si="3"/>
        <v>0</v>
      </c>
      <c r="S23" s="101">
        <f t="shared" ca="1" si="3"/>
        <v>3</v>
      </c>
      <c r="T23" s="101">
        <f t="shared" ca="1" si="3"/>
        <v>4</v>
      </c>
      <c r="U23" s="158"/>
      <c r="V23" s="180"/>
      <c r="W23" s="180"/>
      <c r="X23" s="180"/>
      <c r="Y23" s="180"/>
      <c r="Z23" s="180"/>
      <c r="AA23" s="180"/>
      <c r="AB23" s="180"/>
      <c r="AC23" s="180"/>
      <c r="AD23" s="180"/>
      <c r="AE23" s="180"/>
      <c r="AF23" s="180"/>
      <c r="AG23" s="180"/>
      <c r="AH23" s="180"/>
      <c r="AI23" s="180"/>
      <c r="AJ23" s="180"/>
    </row>
    <row r="24" spans="1:36" ht="15" customHeight="1" x14ac:dyDescent="0.3">
      <c r="B24" s="53"/>
      <c r="C24" s="11" t="s">
        <v>18</v>
      </c>
      <c r="D24" s="63">
        <f>SUM(D18:D23)</f>
        <v>143</v>
      </c>
      <c r="E24" s="63">
        <f t="shared" ref="E24:I24" si="4">SUM(E18:E23)</f>
        <v>161.5</v>
      </c>
      <c r="F24" s="63">
        <f t="shared" si="4"/>
        <v>180</v>
      </c>
      <c r="G24" s="63">
        <f t="shared" si="4"/>
        <v>190</v>
      </c>
      <c r="H24" s="63">
        <f t="shared" si="4"/>
        <v>210</v>
      </c>
      <c r="I24" s="63">
        <f t="shared" si="4"/>
        <v>220</v>
      </c>
      <c r="M24" s="195">
        <f t="shared" ca="1" si="2"/>
        <v>6</v>
      </c>
      <c r="N24" s="102" t="s">
        <v>18</v>
      </c>
      <c r="O24" s="103">
        <f t="shared" ca="1" si="3"/>
        <v>143</v>
      </c>
      <c r="P24" s="103">
        <f t="shared" ca="1" si="3"/>
        <v>148</v>
      </c>
      <c r="Q24" s="103">
        <f ca="1">OFFSET($B$8,$N$16+$M24,Q$16)</f>
        <v>150</v>
      </c>
      <c r="R24" s="103">
        <f t="shared" ca="1" si="3"/>
        <v>155</v>
      </c>
      <c r="S24" s="103">
        <f t="shared" ca="1" si="3"/>
        <v>159.80000000000001</v>
      </c>
      <c r="T24" s="103">
        <f t="shared" ca="1" si="3"/>
        <v>160</v>
      </c>
      <c r="U24" s="158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180"/>
      <c r="AH24" s="180"/>
      <c r="AI24" s="180"/>
      <c r="AJ24" s="180"/>
    </row>
    <row r="25" spans="1:36" ht="15" customHeight="1" x14ac:dyDescent="0.3">
      <c r="B25" s="55"/>
      <c r="C25" s="105"/>
      <c r="D25" s="56"/>
      <c r="E25" s="56"/>
      <c r="F25" s="56"/>
      <c r="G25" s="56"/>
      <c r="H25" s="56"/>
      <c r="I25" s="56"/>
      <c r="J25" s="57"/>
      <c r="M25" s="195">
        <f>MATCH($N25,$B$8:$B$44,0)-1</f>
        <v>20</v>
      </c>
      <c r="N25" s="86" t="s">
        <v>87</v>
      </c>
      <c r="O25" s="101">
        <f t="shared" ref="O25:T28" ca="1" si="5">OFFSET($B$8,$M25+$M$24,O$16)</f>
        <v>143</v>
      </c>
      <c r="P25" s="101">
        <f t="shared" ca="1" si="5"/>
        <v>161.5</v>
      </c>
      <c r="Q25" s="101">
        <f t="shared" ca="1" si="5"/>
        <v>170</v>
      </c>
      <c r="R25" s="101">
        <f t="shared" ca="1" si="5"/>
        <v>184</v>
      </c>
      <c r="S25" s="101">
        <f t="shared" ca="1" si="5"/>
        <v>200</v>
      </c>
      <c r="T25" s="101">
        <f t="shared" ca="1" si="5"/>
        <v>210</v>
      </c>
      <c r="U25" s="158"/>
      <c r="V25" s="180"/>
      <c r="W25" s="180"/>
      <c r="X25" s="180"/>
      <c r="Y25" s="180"/>
      <c r="Z25" s="180"/>
      <c r="AA25" s="180"/>
      <c r="AB25" s="180"/>
      <c r="AC25" s="180"/>
      <c r="AD25" s="180"/>
      <c r="AE25" s="180"/>
      <c r="AF25" s="180"/>
      <c r="AG25" s="180"/>
      <c r="AH25" s="180"/>
      <c r="AI25" s="180"/>
      <c r="AJ25" s="180"/>
    </row>
    <row r="26" spans="1:36" ht="15" customHeight="1" x14ac:dyDescent="0.3">
      <c r="B26" s="53"/>
      <c r="D26" s="54"/>
      <c r="E26" s="54"/>
      <c r="F26" s="54"/>
      <c r="G26" s="54"/>
      <c r="H26" s="54"/>
      <c r="I26" s="54"/>
      <c r="M26" s="195">
        <f>MATCH($N26,$B$8:$B$44,0)-1</f>
        <v>10</v>
      </c>
      <c r="N26" s="86" t="s">
        <v>86</v>
      </c>
      <c r="O26" s="101">
        <f ca="1">OFFSET($B$8,$M26+$M$24,O$16)</f>
        <v>143</v>
      </c>
      <c r="P26" s="101">
        <f ca="1">OFFSET($B$8,$M26+$M$24,P$16)</f>
        <v>161.5</v>
      </c>
      <c r="Q26" s="101">
        <f ca="1">OFFSET($B$8,$M26+$M$24,Q$16)</f>
        <v>180</v>
      </c>
      <c r="R26" s="101">
        <f t="shared" ca="1" si="5"/>
        <v>190</v>
      </c>
      <c r="S26" s="101">
        <f t="shared" ca="1" si="5"/>
        <v>210</v>
      </c>
      <c r="T26" s="101">
        <f t="shared" ca="1" si="5"/>
        <v>220</v>
      </c>
      <c r="U26" s="158"/>
      <c r="V26" s="180"/>
      <c r="W26" s="180"/>
      <c r="X26" s="180"/>
      <c r="Y26" s="180"/>
      <c r="Z26" s="180"/>
      <c r="AA26" s="180"/>
      <c r="AB26" s="180"/>
      <c r="AC26" s="180"/>
      <c r="AD26" s="180"/>
      <c r="AE26" s="180"/>
      <c r="AF26" s="180"/>
      <c r="AG26" s="180"/>
      <c r="AH26" s="180"/>
      <c r="AI26" s="180"/>
      <c r="AJ26" s="180"/>
    </row>
    <row r="27" spans="1:36" ht="15" customHeight="1" x14ac:dyDescent="0.3">
      <c r="B27" s="53"/>
      <c r="D27" s="52">
        <v>2026</v>
      </c>
      <c r="E27" s="52">
        <v>2031</v>
      </c>
      <c r="F27" s="52">
        <v>2035</v>
      </c>
      <c r="G27" s="52">
        <v>2040</v>
      </c>
      <c r="H27" s="52">
        <v>2050</v>
      </c>
      <c r="I27" s="52">
        <v>2060</v>
      </c>
      <c r="M27" s="195">
        <f>MATCH($N27,$B$8:$B$44,0)-1</f>
        <v>0</v>
      </c>
      <c r="N27" s="86" t="s">
        <v>59</v>
      </c>
      <c r="O27" s="101">
        <f ca="1">OFFSET($B$8,$M27+$M$24,O$16)</f>
        <v>142.75</v>
      </c>
      <c r="P27" s="101">
        <f ca="1">OFFSET($B$8,$M27+$M$24,P$16)</f>
        <v>156.1</v>
      </c>
      <c r="Q27" s="101">
        <f t="shared" ca="1" si="5"/>
        <v>165</v>
      </c>
      <c r="R27" s="101">
        <f t="shared" ca="1" si="5"/>
        <v>171.90000000000003</v>
      </c>
      <c r="S27" s="101">
        <f ca="1">OFFSET($B$8,$M27+$M$24,S$16)</f>
        <v>179.90000000000003</v>
      </c>
      <c r="T27" s="101">
        <f ca="1">OFFSET($B$8,$M27+$M$24,T$16)</f>
        <v>184.90000000000003</v>
      </c>
      <c r="U27" s="158"/>
      <c r="V27" s="180"/>
      <c r="W27" s="180"/>
      <c r="X27" s="180"/>
      <c r="Y27" s="180"/>
      <c r="Z27" s="180"/>
      <c r="AA27" s="180"/>
      <c r="AB27" s="180"/>
      <c r="AC27" s="180"/>
      <c r="AD27" s="180"/>
      <c r="AE27" s="180"/>
      <c r="AF27" s="180"/>
      <c r="AG27" s="180"/>
      <c r="AH27" s="180"/>
      <c r="AI27" s="180"/>
      <c r="AJ27" s="180"/>
    </row>
    <row r="28" spans="1:36" ht="15" customHeight="1" x14ac:dyDescent="0.3">
      <c r="B28" s="53" t="s">
        <v>87</v>
      </c>
      <c r="C28" s="48" t="s">
        <v>35</v>
      </c>
      <c r="D28" s="159">
        <v>77</v>
      </c>
      <c r="E28" s="159">
        <v>76</v>
      </c>
      <c r="F28" s="159">
        <v>74</v>
      </c>
      <c r="G28" s="159">
        <v>73</v>
      </c>
      <c r="H28" s="159">
        <v>72</v>
      </c>
      <c r="I28" s="159">
        <v>72</v>
      </c>
      <c r="M28" s="195">
        <f>MATCH($N28,$B$8:$B$44,0)-1</f>
        <v>30</v>
      </c>
      <c r="N28" s="86" t="s">
        <v>88</v>
      </c>
      <c r="O28" s="101">
        <f ca="1">OFFSET($B$8,$M28+$M$24,O$16)</f>
        <v>143</v>
      </c>
      <c r="P28" s="101">
        <f t="shared" ref="P28" ca="1" si="6">OFFSET($B$8,$M28+$M$24,P$16)</f>
        <v>148</v>
      </c>
      <c r="Q28" s="101">
        <f t="shared" ca="1" si="5"/>
        <v>150</v>
      </c>
      <c r="R28" s="101">
        <f t="shared" ca="1" si="5"/>
        <v>155</v>
      </c>
      <c r="S28" s="101">
        <f t="shared" ca="1" si="5"/>
        <v>159.80000000000001</v>
      </c>
      <c r="T28" s="101">
        <f t="shared" ca="1" si="5"/>
        <v>160</v>
      </c>
      <c r="U28" s="158"/>
      <c r="V28" s="180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</row>
    <row r="29" spans="1:36" ht="15" customHeight="1" x14ac:dyDescent="0.25">
      <c r="B29" s="106" t="s">
        <v>47</v>
      </c>
      <c r="C29" s="48" t="s">
        <v>36</v>
      </c>
      <c r="D29" s="159">
        <v>5</v>
      </c>
      <c r="E29" s="159">
        <v>9</v>
      </c>
      <c r="F29" s="159">
        <v>12</v>
      </c>
      <c r="G29" s="159">
        <v>16</v>
      </c>
      <c r="H29" s="159">
        <v>20</v>
      </c>
      <c r="I29" s="159">
        <v>24</v>
      </c>
      <c r="T29" s="86"/>
      <c r="U29" s="158"/>
      <c r="V29" s="180"/>
      <c r="W29" s="180"/>
      <c r="X29" s="180"/>
      <c r="Y29" s="180"/>
      <c r="Z29" s="180"/>
      <c r="AA29" s="180"/>
      <c r="AB29" s="180"/>
      <c r="AC29" s="180"/>
      <c r="AD29" s="180"/>
      <c r="AE29" s="180"/>
      <c r="AF29" s="180"/>
      <c r="AG29" s="180"/>
      <c r="AH29" s="180"/>
      <c r="AI29" s="180"/>
      <c r="AJ29" s="180"/>
    </row>
    <row r="30" spans="1:36" ht="15" customHeight="1" x14ac:dyDescent="0.3">
      <c r="A30" s="104"/>
      <c r="B30" s="53"/>
      <c r="C30" s="104" t="s">
        <v>38</v>
      </c>
      <c r="D30" s="159">
        <v>0</v>
      </c>
      <c r="E30" s="159">
        <v>0.5</v>
      </c>
      <c r="F30" s="159">
        <v>2</v>
      </c>
      <c r="G30" s="159">
        <v>4</v>
      </c>
      <c r="H30" s="159">
        <v>10</v>
      </c>
      <c r="I30" s="159">
        <v>13</v>
      </c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58"/>
      <c r="V30" s="180"/>
      <c r="W30" s="180"/>
      <c r="X30" s="180"/>
      <c r="Y30" s="180"/>
      <c r="Z30" s="180"/>
      <c r="AA30" s="180"/>
      <c r="AB30" s="180"/>
      <c r="AC30" s="180"/>
      <c r="AD30" s="180"/>
      <c r="AE30" s="180"/>
      <c r="AF30" s="180"/>
      <c r="AG30" s="180"/>
      <c r="AH30" s="180"/>
      <c r="AI30" s="180"/>
      <c r="AJ30" s="180"/>
    </row>
    <row r="31" spans="1:36" ht="15" customHeight="1" x14ac:dyDescent="0.3">
      <c r="B31" s="53"/>
      <c r="C31" s="48" t="s">
        <v>41</v>
      </c>
      <c r="D31" s="159">
        <v>45</v>
      </c>
      <c r="E31" s="159">
        <v>47</v>
      </c>
      <c r="F31" s="160">
        <v>50</v>
      </c>
      <c r="G31" s="160">
        <v>54</v>
      </c>
      <c r="H31" s="160">
        <v>60</v>
      </c>
      <c r="I31" s="160">
        <v>61</v>
      </c>
      <c r="U31" s="158"/>
      <c r="V31" s="180"/>
      <c r="W31" s="180"/>
      <c r="X31" s="180"/>
      <c r="Y31" s="180"/>
      <c r="Z31" s="180"/>
      <c r="AA31" s="180"/>
      <c r="AB31" s="180"/>
      <c r="AC31" s="180"/>
      <c r="AD31" s="180"/>
      <c r="AE31" s="180"/>
      <c r="AF31" s="180"/>
      <c r="AG31" s="180"/>
      <c r="AH31" s="180"/>
      <c r="AI31" s="180"/>
      <c r="AJ31" s="180"/>
    </row>
    <row r="32" spans="1:36" ht="15" customHeight="1" x14ac:dyDescent="0.3">
      <c r="B32" s="53"/>
      <c r="C32" s="48" t="s">
        <v>43</v>
      </c>
      <c r="D32" s="159">
        <v>12</v>
      </c>
      <c r="E32" s="159">
        <v>16</v>
      </c>
      <c r="F32" s="159">
        <v>17</v>
      </c>
      <c r="G32" s="159">
        <v>15</v>
      </c>
      <c r="H32" s="159">
        <v>12</v>
      </c>
      <c r="I32" s="159">
        <v>10</v>
      </c>
      <c r="U32" s="158"/>
      <c r="V32" s="180"/>
      <c r="W32" s="180"/>
      <c r="X32" s="180"/>
      <c r="Y32" s="180"/>
      <c r="Z32" s="180"/>
      <c r="AA32" s="180"/>
      <c r="AB32" s="180"/>
      <c r="AC32" s="180"/>
      <c r="AD32" s="180"/>
      <c r="AE32" s="180"/>
      <c r="AF32" s="180"/>
      <c r="AG32" s="180"/>
      <c r="AH32" s="180"/>
      <c r="AI32" s="180"/>
      <c r="AJ32" s="180"/>
    </row>
    <row r="33" spans="2:36" ht="15" customHeight="1" x14ac:dyDescent="0.3">
      <c r="B33" s="53"/>
      <c r="C33" s="48" t="s">
        <v>58</v>
      </c>
      <c r="D33" s="159">
        <v>4</v>
      </c>
      <c r="E33" s="159">
        <v>13</v>
      </c>
      <c r="F33" s="160">
        <v>15</v>
      </c>
      <c r="G33" s="160">
        <v>22</v>
      </c>
      <c r="H33" s="160">
        <v>26</v>
      </c>
      <c r="I33" s="160">
        <v>30</v>
      </c>
      <c r="U33" s="158"/>
      <c r="V33" s="180"/>
      <c r="W33" s="180"/>
      <c r="X33" s="180"/>
      <c r="Y33" s="180"/>
      <c r="Z33" s="180"/>
      <c r="AA33" s="180"/>
      <c r="AB33" s="180"/>
      <c r="AC33" s="180"/>
      <c r="AD33" s="180"/>
      <c r="AE33" s="180"/>
      <c r="AF33" s="180"/>
      <c r="AG33" s="180"/>
      <c r="AH33" s="180"/>
      <c r="AI33" s="180"/>
      <c r="AJ33" s="180"/>
    </row>
    <row r="34" spans="2:36" ht="15" customHeight="1" x14ac:dyDescent="0.3">
      <c r="B34" s="53"/>
      <c r="C34" s="11" t="s">
        <v>18</v>
      </c>
      <c r="D34" s="63">
        <f>SUM(D28:D33)</f>
        <v>143</v>
      </c>
      <c r="E34" s="63">
        <f t="shared" ref="E34:I34" si="7">SUM(E28:E33)</f>
        <v>161.5</v>
      </c>
      <c r="F34" s="63">
        <f t="shared" si="7"/>
        <v>170</v>
      </c>
      <c r="G34" s="63">
        <f t="shared" si="7"/>
        <v>184</v>
      </c>
      <c r="H34" s="63">
        <f t="shared" si="7"/>
        <v>200</v>
      </c>
      <c r="I34" s="63">
        <f t="shared" si="7"/>
        <v>210</v>
      </c>
      <c r="U34" s="158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180"/>
      <c r="AG34" s="180"/>
      <c r="AH34" s="180"/>
      <c r="AI34" s="180"/>
      <c r="AJ34" s="180"/>
    </row>
    <row r="35" spans="2:36" ht="15" customHeight="1" x14ac:dyDescent="0.3">
      <c r="B35" s="55"/>
      <c r="C35" s="105"/>
      <c r="D35" s="56"/>
      <c r="E35" s="56"/>
      <c r="F35" s="56"/>
      <c r="G35" s="56"/>
      <c r="H35" s="56"/>
      <c r="I35" s="56"/>
      <c r="J35" s="57"/>
      <c r="U35" s="158"/>
      <c r="V35" s="158"/>
      <c r="W35" s="158"/>
      <c r="X35" s="158"/>
      <c r="Y35" s="158"/>
      <c r="Z35" s="158"/>
      <c r="AA35" s="158"/>
      <c r="AB35" s="158"/>
      <c r="AC35" s="158"/>
    </row>
    <row r="36" spans="2:36" ht="15" customHeight="1" x14ac:dyDescent="0.3">
      <c r="B36" s="53"/>
      <c r="D36" s="54"/>
      <c r="E36" s="54"/>
      <c r="F36" s="54"/>
      <c r="G36" s="54"/>
      <c r="H36" s="54"/>
      <c r="I36" s="54"/>
      <c r="U36" s="158"/>
      <c r="V36" s="158"/>
      <c r="W36" s="158"/>
      <c r="X36" s="158"/>
      <c r="Y36" s="158"/>
      <c r="Z36" s="158"/>
      <c r="AA36" s="158"/>
      <c r="AB36" s="158"/>
      <c r="AC36" s="158"/>
    </row>
    <row r="37" spans="2:36" ht="15" customHeight="1" x14ac:dyDescent="0.3">
      <c r="B37" s="53"/>
      <c r="D37" s="52">
        <v>2026</v>
      </c>
      <c r="E37" s="52">
        <v>2031</v>
      </c>
      <c r="F37" s="52">
        <v>2035</v>
      </c>
      <c r="G37" s="52">
        <v>2040</v>
      </c>
      <c r="H37" s="52">
        <v>2050</v>
      </c>
      <c r="I37" s="52">
        <v>2060</v>
      </c>
      <c r="U37" s="158"/>
      <c r="V37" s="158"/>
      <c r="W37" s="158"/>
      <c r="X37" s="158"/>
      <c r="Y37" s="158"/>
      <c r="Z37" s="158"/>
      <c r="AA37" s="158"/>
      <c r="AB37" s="158"/>
      <c r="AC37" s="158"/>
    </row>
    <row r="38" spans="2:36" ht="15" customHeight="1" x14ac:dyDescent="0.3">
      <c r="B38" s="53" t="s">
        <v>88</v>
      </c>
      <c r="C38" s="48" t="s">
        <v>35</v>
      </c>
      <c r="D38" s="159">
        <v>77</v>
      </c>
      <c r="E38" s="159">
        <v>74</v>
      </c>
      <c r="F38" s="159">
        <v>72</v>
      </c>
      <c r="G38" s="159">
        <v>71</v>
      </c>
      <c r="H38" s="159">
        <v>68.400000000000006</v>
      </c>
      <c r="I38" s="159">
        <v>66</v>
      </c>
      <c r="U38" s="158"/>
      <c r="V38" s="158"/>
      <c r="W38" s="158"/>
      <c r="X38" s="158"/>
      <c r="Y38" s="158"/>
      <c r="Z38" s="158"/>
      <c r="AA38" s="158"/>
      <c r="AB38" s="158"/>
      <c r="AC38" s="158"/>
    </row>
    <row r="39" spans="2:36" ht="15" customHeight="1" x14ac:dyDescent="0.25">
      <c r="B39" s="106" t="s">
        <v>47</v>
      </c>
      <c r="C39" s="48" t="s">
        <v>36</v>
      </c>
      <c r="D39" s="159">
        <v>5</v>
      </c>
      <c r="E39" s="159">
        <v>7</v>
      </c>
      <c r="F39" s="159">
        <v>9</v>
      </c>
      <c r="G39" s="159">
        <v>12</v>
      </c>
      <c r="H39" s="159">
        <v>16</v>
      </c>
      <c r="I39" s="159">
        <v>20</v>
      </c>
      <c r="U39" s="158"/>
      <c r="V39" s="158"/>
      <c r="W39" s="158"/>
      <c r="X39" s="158"/>
      <c r="Y39" s="158"/>
      <c r="Z39" s="158"/>
      <c r="AA39" s="158"/>
      <c r="AB39" s="158"/>
      <c r="AC39" s="158"/>
    </row>
    <row r="40" spans="2:36" ht="15" customHeight="1" x14ac:dyDescent="0.3">
      <c r="B40" s="53"/>
      <c r="C40" s="104" t="s">
        <v>38</v>
      </c>
      <c r="D40" s="159">
        <v>0</v>
      </c>
      <c r="E40" s="159">
        <v>0</v>
      </c>
      <c r="F40" s="159">
        <v>0</v>
      </c>
      <c r="G40" s="159">
        <v>0</v>
      </c>
      <c r="H40" s="159">
        <v>3</v>
      </c>
      <c r="I40" s="159">
        <v>4</v>
      </c>
      <c r="J40" s="104"/>
      <c r="U40" s="158"/>
      <c r="V40" s="158"/>
      <c r="W40" s="158"/>
      <c r="X40" s="158"/>
      <c r="Y40" s="158"/>
      <c r="Z40" s="158"/>
      <c r="AA40" s="158"/>
      <c r="AB40" s="158"/>
      <c r="AC40" s="158"/>
    </row>
    <row r="41" spans="2:36" ht="15" customHeight="1" x14ac:dyDescent="0.3">
      <c r="B41" s="53"/>
      <c r="C41" s="48" t="s">
        <v>41</v>
      </c>
      <c r="D41" s="159">
        <v>45</v>
      </c>
      <c r="E41" s="159">
        <v>45</v>
      </c>
      <c r="F41" s="160">
        <v>45</v>
      </c>
      <c r="G41" s="160">
        <v>48</v>
      </c>
      <c r="H41" s="160">
        <v>52</v>
      </c>
      <c r="I41" s="160">
        <v>54</v>
      </c>
      <c r="U41" s="158"/>
      <c r="V41" s="158"/>
      <c r="W41" s="158"/>
      <c r="X41" s="158"/>
      <c r="Y41" s="158"/>
      <c r="Z41" s="158"/>
      <c r="AA41" s="158"/>
      <c r="AB41" s="158"/>
      <c r="AC41" s="158"/>
    </row>
    <row r="42" spans="2:36" ht="15" customHeight="1" x14ac:dyDescent="0.3">
      <c r="B42" s="53"/>
      <c r="C42" s="48" t="s">
        <v>43</v>
      </c>
      <c r="D42" s="159">
        <v>12</v>
      </c>
      <c r="E42" s="159">
        <v>14</v>
      </c>
      <c r="F42" s="159">
        <v>15</v>
      </c>
      <c r="G42" s="159">
        <v>12</v>
      </c>
      <c r="H42" s="159">
        <v>6.4</v>
      </c>
      <c r="I42" s="159">
        <v>2</v>
      </c>
    </row>
    <row r="43" spans="2:36" ht="15" customHeight="1" x14ac:dyDescent="0.3">
      <c r="B43" s="53"/>
      <c r="C43" s="48" t="s">
        <v>58</v>
      </c>
      <c r="D43" s="159">
        <v>4</v>
      </c>
      <c r="E43" s="159">
        <v>8</v>
      </c>
      <c r="F43" s="160">
        <v>9</v>
      </c>
      <c r="G43" s="160">
        <v>12</v>
      </c>
      <c r="H43" s="160">
        <v>14</v>
      </c>
      <c r="I43" s="160">
        <v>14</v>
      </c>
    </row>
    <row r="44" spans="2:36" ht="15" customHeight="1" x14ac:dyDescent="0.3">
      <c r="B44" s="53"/>
      <c r="C44" s="11" t="s">
        <v>18</v>
      </c>
      <c r="D44" s="63">
        <f>SUM(D38:D43)</f>
        <v>143</v>
      </c>
      <c r="E44" s="63">
        <f t="shared" ref="E44:I44" si="8">SUM(E38:E43)</f>
        <v>148</v>
      </c>
      <c r="F44" s="63">
        <f t="shared" si="8"/>
        <v>150</v>
      </c>
      <c r="G44" s="63">
        <f t="shared" si="8"/>
        <v>155</v>
      </c>
      <c r="H44" s="63">
        <f t="shared" si="8"/>
        <v>159.80000000000001</v>
      </c>
      <c r="I44" s="63">
        <f t="shared" si="8"/>
        <v>160</v>
      </c>
    </row>
    <row r="45" spans="2:36" ht="15" customHeight="1" x14ac:dyDescent="0.25">
      <c r="B45" s="57"/>
      <c r="C45" s="57"/>
      <c r="D45" s="57"/>
      <c r="E45" s="57"/>
      <c r="F45" s="57"/>
      <c r="G45" s="57"/>
      <c r="H45" s="57"/>
      <c r="I45" s="57"/>
      <c r="J45" s="57"/>
    </row>
    <row r="46" spans="2:36" ht="15" customHeight="1" x14ac:dyDescent="0.25"/>
    <row r="47" spans="2:36" ht="15" customHeight="1" x14ac:dyDescent="0.25"/>
    <row r="48" spans="2:36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</sheetData>
  <mergeCells count="2">
    <mergeCell ref="K9:L9"/>
    <mergeCell ref="K10:L10"/>
  </mergeCells>
  <dataValidations count="1">
    <dataValidation type="list" allowBlank="1" showInputMessage="1" showErrorMessage="1" sqref="K10:L10" xr:uid="{400A3A79-9D39-4E36-A690-5CDACBAAC630}">
      <formula1>$N$25:$N$28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&amp;L&amp;"Calibri"&amp;10&amp;K000000Åpen informasjon / Public information&amp;1#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8DECE-FE9C-455B-B9C4-19C062B4DC8A}">
  <sheetPr>
    <tabColor theme="6"/>
  </sheetPr>
  <dimension ref="A1:AN70"/>
  <sheetViews>
    <sheetView showGridLines="0" topLeftCell="B1" zoomScaleNormal="100" workbookViewId="0">
      <selection activeCell="U39" sqref="U39"/>
    </sheetView>
  </sheetViews>
  <sheetFormatPr baseColWidth="10" defaultColWidth="11.42578125" defaultRowHeight="15.75" x14ac:dyDescent="0.25"/>
  <cols>
    <col min="1" max="1" width="13.85546875" style="163" bestFit="1" customWidth="1"/>
    <col min="2" max="2" width="38.5703125" style="163" customWidth="1"/>
    <col min="3" max="14" width="8.7109375" style="163" customWidth="1"/>
    <col min="15" max="15" width="8.85546875" style="163" customWidth="1"/>
    <col min="16" max="16" width="10.5703125" style="163" customWidth="1"/>
    <col min="17" max="17" width="7.42578125" style="163" customWidth="1"/>
    <col min="18" max="18" width="28.140625" style="163" bestFit="1" customWidth="1"/>
    <col min="19" max="21" width="19.7109375" style="163" customWidth="1"/>
    <col min="22" max="22" width="26.85546875" style="163" bestFit="1" customWidth="1"/>
    <col min="23" max="23" width="28.140625" style="163" bestFit="1" customWidth="1"/>
    <col min="24" max="27" width="11.42578125" style="163"/>
    <col min="28" max="28" width="26.85546875" style="163" bestFit="1" customWidth="1"/>
    <col min="29" max="30" width="11.42578125" style="163"/>
    <col min="32" max="32" width="13" style="162" customWidth="1"/>
    <col min="33" max="33" width="11.42578125" style="161"/>
  </cols>
  <sheetData>
    <row r="1" spans="1:40" x14ac:dyDescent="0.25">
      <c r="A1" s="177"/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40" ht="24" x14ac:dyDescent="0.4">
      <c r="A2" s="178"/>
      <c r="B2" s="1" t="s">
        <v>105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AC2" s="166"/>
      <c r="AD2" s="166"/>
      <c r="AE2" s="164"/>
      <c r="AF2" s="165"/>
      <c r="AG2" s="176"/>
      <c r="AH2" s="164"/>
      <c r="AI2" s="164"/>
      <c r="AJ2" s="164"/>
      <c r="AK2" s="164"/>
      <c r="AL2" s="164"/>
      <c r="AM2" s="164"/>
      <c r="AN2" s="164"/>
    </row>
    <row r="3" spans="1:40" ht="18.75" x14ac:dyDescent="0.3">
      <c r="A3" s="177"/>
      <c r="B3" s="2" t="s">
        <v>112</v>
      </c>
      <c r="C3" s="177"/>
      <c r="D3" s="177"/>
      <c r="E3" s="18"/>
      <c r="F3" s="177"/>
      <c r="G3" s="177"/>
      <c r="H3" s="177"/>
      <c r="I3" s="177"/>
      <c r="J3" s="177"/>
      <c r="K3" s="177"/>
      <c r="L3" s="177"/>
      <c r="M3" s="177"/>
      <c r="N3" s="177"/>
      <c r="O3" s="177"/>
      <c r="AC3" s="166"/>
      <c r="AD3" s="166"/>
      <c r="AE3" s="164"/>
      <c r="AF3" s="165"/>
      <c r="AG3" s="176"/>
      <c r="AH3" s="164"/>
      <c r="AI3" s="164"/>
      <c r="AJ3" s="164"/>
      <c r="AK3" s="164"/>
      <c r="AL3" s="164"/>
      <c r="AM3" s="164"/>
      <c r="AN3" s="164"/>
    </row>
    <row r="4" spans="1:40" x14ac:dyDescent="0.25">
      <c r="A4" s="177"/>
      <c r="B4" s="3" t="s">
        <v>122</v>
      </c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AC4" s="166"/>
      <c r="AD4" s="166"/>
      <c r="AE4" s="164"/>
      <c r="AF4" s="165"/>
      <c r="AG4" s="176"/>
      <c r="AH4" s="164"/>
      <c r="AI4" s="164"/>
      <c r="AJ4" s="164"/>
      <c r="AK4" s="164"/>
      <c r="AL4" s="164"/>
      <c r="AM4" s="164"/>
      <c r="AN4" s="164"/>
    </row>
    <row r="5" spans="1:40" x14ac:dyDescent="0.25">
      <c r="A5" s="177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AC5" s="166"/>
      <c r="AD5" s="166"/>
      <c r="AE5" s="164"/>
      <c r="AF5" s="165"/>
      <c r="AG5" s="176"/>
      <c r="AH5" s="164"/>
      <c r="AI5" s="164"/>
      <c r="AJ5" s="164"/>
      <c r="AK5" s="164"/>
      <c r="AL5" s="164"/>
      <c r="AM5" s="164"/>
      <c r="AN5" s="164"/>
    </row>
    <row r="6" spans="1:40" x14ac:dyDescent="0.25">
      <c r="Y6" s="166"/>
      <c r="Z6" s="166"/>
      <c r="AA6" s="166"/>
      <c r="AB6" s="166"/>
      <c r="AC6" s="166"/>
      <c r="AD6" s="166"/>
      <c r="AE6" s="164"/>
      <c r="AF6" s="165"/>
      <c r="AG6" s="176"/>
      <c r="AH6" s="164"/>
      <c r="AI6" s="164"/>
      <c r="AJ6" s="164"/>
      <c r="AK6" s="164"/>
      <c r="AL6" s="164"/>
      <c r="AM6" s="164"/>
      <c r="AN6" s="164"/>
    </row>
    <row r="7" spans="1:40" x14ac:dyDescent="0.25">
      <c r="W7" s="69"/>
      <c r="X7" s="69"/>
      <c r="Y7" s="69"/>
      <c r="Z7" s="69"/>
      <c r="AA7" s="69"/>
      <c r="AB7" s="69"/>
      <c r="AC7" s="69"/>
      <c r="AD7" s="69"/>
      <c r="AE7" s="40"/>
      <c r="AG7" s="175"/>
      <c r="AH7" s="164"/>
      <c r="AI7" s="164"/>
      <c r="AJ7" s="164"/>
      <c r="AK7" s="164"/>
      <c r="AL7" s="164"/>
      <c r="AM7" s="164"/>
      <c r="AN7" s="164"/>
    </row>
    <row r="8" spans="1:40" x14ac:dyDescent="0.25">
      <c r="A8" s="9" t="s">
        <v>117</v>
      </c>
      <c r="B8" s="9" t="s">
        <v>118</v>
      </c>
      <c r="C8" s="9">
        <v>2026</v>
      </c>
      <c r="D8" s="9">
        <v>2027</v>
      </c>
      <c r="E8" s="9">
        <v>2028</v>
      </c>
      <c r="F8" s="9">
        <v>2029</v>
      </c>
      <c r="G8" s="9">
        <v>2030</v>
      </c>
      <c r="H8" s="9">
        <v>2031</v>
      </c>
      <c r="I8" s="9">
        <v>2035</v>
      </c>
      <c r="J8" s="9">
        <v>2040</v>
      </c>
      <c r="K8" s="9">
        <v>2050</v>
      </c>
      <c r="L8" s="9">
        <v>2060</v>
      </c>
      <c r="W8" s="69"/>
      <c r="X8" s="69"/>
      <c r="Y8" s="69"/>
      <c r="Z8" s="69"/>
      <c r="AA8" s="69"/>
      <c r="AB8" s="69"/>
      <c r="AC8" s="69"/>
      <c r="AD8" s="69"/>
      <c r="AE8" s="40"/>
      <c r="AG8" s="176"/>
      <c r="AH8" s="164"/>
      <c r="AI8" s="164"/>
      <c r="AJ8" s="164"/>
      <c r="AK8" s="164"/>
      <c r="AL8" s="164"/>
      <c r="AM8" s="164"/>
      <c r="AN8" s="164"/>
    </row>
    <row r="9" spans="1:40" x14ac:dyDescent="0.25">
      <c r="A9" t="s">
        <v>90</v>
      </c>
      <c r="B9" t="s">
        <v>109</v>
      </c>
      <c r="C9" s="7">
        <v>58.783749999999998</v>
      </c>
      <c r="D9" s="7">
        <v>57.602849999999997</v>
      </c>
      <c r="E9" s="7">
        <v>45.824669999999998</v>
      </c>
      <c r="F9" s="7">
        <v>41.594329999999999</v>
      </c>
      <c r="G9" s="7">
        <v>43.470640000000003</v>
      </c>
      <c r="H9" s="7">
        <v>42.23818</v>
      </c>
      <c r="I9" s="7">
        <v>45.504579999999997</v>
      </c>
      <c r="J9" s="7">
        <v>42.57967</v>
      </c>
      <c r="K9" s="7">
        <v>46.430759999999999</v>
      </c>
      <c r="L9" s="7">
        <v>45.463979999999999</v>
      </c>
      <c r="P9" s="208" t="s">
        <v>20</v>
      </c>
      <c r="Q9" s="208"/>
      <c r="W9" s="69"/>
      <c r="X9" s="69"/>
      <c r="Y9" s="69"/>
      <c r="Z9" s="69"/>
      <c r="AA9" s="69"/>
      <c r="AB9" s="69"/>
      <c r="AC9" s="69"/>
      <c r="AD9" s="69"/>
      <c r="AE9" s="40"/>
      <c r="AG9" s="175"/>
      <c r="AH9" s="164"/>
      <c r="AI9" s="164"/>
      <c r="AJ9" s="164"/>
      <c r="AK9" s="164"/>
      <c r="AL9" s="164"/>
      <c r="AM9" s="164"/>
      <c r="AN9" s="164"/>
    </row>
    <row r="10" spans="1:40" x14ac:dyDescent="0.25">
      <c r="A10" t="s">
        <v>90</v>
      </c>
      <c r="B10" t="s">
        <v>110</v>
      </c>
      <c r="C10" s="7"/>
      <c r="D10" s="7">
        <v>62.982959999999999</v>
      </c>
      <c r="E10" s="7">
        <v>53.086730000000003</v>
      </c>
      <c r="F10" s="7">
        <v>49.53351</v>
      </c>
      <c r="G10" s="7">
        <v>51.451900000000002</v>
      </c>
      <c r="H10" s="7">
        <v>51.194989999999997</v>
      </c>
      <c r="I10" s="7">
        <v>55.965960000000003</v>
      </c>
      <c r="J10" s="7">
        <v>53.893300000000004</v>
      </c>
      <c r="K10" s="7">
        <v>60.358469999999997</v>
      </c>
      <c r="L10" s="7">
        <v>62.039349999999999</v>
      </c>
      <c r="M10" s="9"/>
      <c r="N10" s="9"/>
      <c r="P10" s="214" t="s">
        <v>90</v>
      </c>
      <c r="Q10" s="214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175"/>
      <c r="AH10" s="166"/>
      <c r="AI10" s="164"/>
      <c r="AJ10" s="164"/>
      <c r="AK10" s="164"/>
      <c r="AL10" s="164"/>
      <c r="AM10" s="164"/>
      <c r="AN10" s="164"/>
    </row>
    <row r="11" spans="1:40" x14ac:dyDescent="0.25">
      <c r="A11" t="s">
        <v>90</v>
      </c>
      <c r="B11" t="s">
        <v>107</v>
      </c>
      <c r="C11" s="7"/>
      <c r="D11" s="7">
        <v>60.80386</v>
      </c>
      <c r="E11" s="7">
        <v>48.42803</v>
      </c>
      <c r="F11" s="7">
        <v>42.698070000000001</v>
      </c>
      <c r="G11" s="7">
        <v>43.8718</v>
      </c>
      <c r="H11" s="7">
        <v>46.635060000000003</v>
      </c>
      <c r="I11" s="7">
        <v>62.092610000000001</v>
      </c>
      <c r="J11" s="7">
        <v>61.669330000000002</v>
      </c>
      <c r="K11" s="7">
        <v>66.690479999999994</v>
      </c>
      <c r="L11" s="7">
        <v>67.099930000000001</v>
      </c>
      <c r="M11" s="7"/>
      <c r="N11" s="7"/>
      <c r="P11" s="214"/>
      <c r="Q11" s="214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175"/>
      <c r="AH11" s="166"/>
      <c r="AI11" s="164"/>
      <c r="AJ11" s="164"/>
      <c r="AK11" s="164"/>
      <c r="AL11" s="164"/>
      <c r="AM11" s="164"/>
      <c r="AN11" s="164"/>
    </row>
    <row r="12" spans="1:40" x14ac:dyDescent="0.25">
      <c r="A12" t="s">
        <v>90</v>
      </c>
      <c r="B12" t="s">
        <v>111</v>
      </c>
      <c r="C12" s="7"/>
      <c r="D12" s="7">
        <v>46.231310000000001</v>
      </c>
      <c r="E12" s="7">
        <v>41.246310000000001</v>
      </c>
      <c r="F12" s="7">
        <v>36.097160000000002</v>
      </c>
      <c r="G12" s="7">
        <v>39.869370000000004</v>
      </c>
      <c r="H12" s="7">
        <v>37.120269999999998</v>
      </c>
      <c r="I12" s="7">
        <v>34.791849999999997</v>
      </c>
      <c r="J12" s="7">
        <v>32.568779999999997</v>
      </c>
      <c r="K12" s="7">
        <v>34.441229999999997</v>
      </c>
      <c r="L12" s="7">
        <v>34.507980000000003</v>
      </c>
      <c r="M12" s="7"/>
      <c r="N12" s="7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175"/>
      <c r="AH12" s="166"/>
      <c r="AI12" s="164"/>
      <c r="AJ12" s="164"/>
      <c r="AK12" s="164"/>
      <c r="AL12" s="164"/>
      <c r="AM12" s="164"/>
      <c r="AN12" s="164"/>
    </row>
    <row r="13" spans="1:40" x14ac:dyDescent="0.25">
      <c r="A13" t="s">
        <v>90</v>
      </c>
      <c r="B13" t="s">
        <v>108</v>
      </c>
      <c r="C13" s="7"/>
      <c r="D13" s="7">
        <v>46</v>
      </c>
      <c r="E13" s="7">
        <v>41.005879999999998</v>
      </c>
      <c r="F13" s="7">
        <v>33.962780000000002</v>
      </c>
      <c r="G13" s="7">
        <v>33.3611</v>
      </c>
      <c r="H13" s="7">
        <v>29.569479999999999</v>
      </c>
      <c r="I13" s="7">
        <v>32.125430000000001</v>
      </c>
      <c r="J13" s="7">
        <v>28.666589999999999</v>
      </c>
      <c r="K13" s="7">
        <v>32.889760000000003</v>
      </c>
      <c r="L13" s="7">
        <v>30.86966</v>
      </c>
      <c r="M13" s="7"/>
      <c r="N13" s="7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75"/>
      <c r="AH13" s="166"/>
      <c r="AI13" s="164"/>
      <c r="AJ13" s="164"/>
      <c r="AK13" s="164"/>
      <c r="AL13" s="164"/>
      <c r="AM13" s="164"/>
      <c r="AN13" s="164"/>
    </row>
    <row r="14" spans="1:40" x14ac:dyDescent="0.25">
      <c r="A14" t="s">
        <v>94</v>
      </c>
      <c r="B14" t="s">
        <v>109</v>
      </c>
      <c r="C14" s="7">
        <v>64.113810000000001</v>
      </c>
      <c r="D14" s="7">
        <v>61.517560000000003</v>
      </c>
      <c r="E14" s="7">
        <v>49.361310000000003</v>
      </c>
      <c r="F14" s="7">
        <v>44.643819999999998</v>
      </c>
      <c r="G14" s="7">
        <v>45.621720000000003</v>
      </c>
      <c r="H14" s="7">
        <v>44.591639999999998</v>
      </c>
      <c r="I14" s="7">
        <v>45.446210000000001</v>
      </c>
      <c r="J14" s="7">
        <v>42.608840000000001</v>
      </c>
      <c r="K14" s="7">
        <v>46.398569999999999</v>
      </c>
      <c r="L14" s="7">
        <v>45.320129999999999</v>
      </c>
      <c r="M14" s="7"/>
      <c r="N14" s="7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171" t="s">
        <v>90</v>
      </c>
      <c r="AH14" s="166"/>
      <c r="AI14" s="164"/>
      <c r="AJ14" s="164"/>
      <c r="AK14" s="164"/>
      <c r="AL14" s="164"/>
      <c r="AM14" s="164"/>
      <c r="AN14" s="164"/>
    </row>
    <row r="15" spans="1:40" x14ac:dyDescent="0.25">
      <c r="A15" t="s">
        <v>94</v>
      </c>
      <c r="B15" t="s">
        <v>110</v>
      </c>
      <c r="C15" s="7"/>
      <c r="D15" s="7">
        <v>67.633030000000005</v>
      </c>
      <c r="E15" s="7">
        <v>57.903280000000002</v>
      </c>
      <c r="F15" s="7">
        <v>53.90372</v>
      </c>
      <c r="G15" s="7">
        <v>54.372950000000003</v>
      </c>
      <c r="H15" s="7">
        <v>54.825539999999997</v>
      </c>
      <c r="I15" s="7">
        <v>56.410069999999997</v>
      </c>
      <c r="J15" s="7">
        <v>54.201210000000003</v>
      </c>
      <c r="K15" s="7">
        <v>60.701880000000003</v>
      </c>
      <c r="L15" s="7">
        <v>62.334949999999999</v>
      </c>
      <c r="M15" s="7"/>
      <c r="N15" s="7"/>
      <c r="P15" s="65"/>
      <c r="Q15" s="65"/>
      <c r="R15" s="65"/>
      <c r="S15" s="65"/>
      <c r="T15" s="65"/>
      <c r="U15" s="65"/>
      <c r="V15" s="65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171" t="s">
        <v>94</v>
      </c>
      <c r="AH15" s="69"/>
      <c r="AI15" s="164"/>
      <c r="AJ15" s="164"/>
      <c r="AK15" s="164"/>
      <c r="AL15" s="164"/>
      <c r="AM15" s="164"/>
      <c r="AN15" s="164"/>
    </row>
    <row r="16" spans="1:40" x14ac:dyDescent="0.25">
      <c r="A16" t="s">
        <v>94</v>
      </c>
      <c r="B16" t="s">
        <v>107</v>
      </c>
      <c r="C16" s="7"/>
      <c r="D16" s="7">
        <v>63.905340000000002</v>
      </c>
      <c r="E16" s="7">
        <v>51.550789999999999</v>
      </c>
      <c r="F16" s="7">
        <v>45.39049</v>
      </c>
      <c r="G16" s="7">
        <v>46.035539999999997</v>
      </c>
      <c r="H16" s="7">
        <v>49.045209999999997</v>
      </c>
      <c r="I16" s="7">
        <v>62.786819999999999</v>
      </c>
      <c r="J16" s="7">
        <v>62.039920000000002</v>
      </c>
      <c r="K16" s="7">
        <v>65.916629999999998</v>
      </c>
      <c r="L16" s="7">
        <v>66.272639999999996</v>
      </c>
      <c r="M16" s="7"/>
      <c r="N16" s="7"/>
      <c r="P16" s="65"/>
      <c r="Q16" s="65"/>
      <c r="R16" s="65"/>
      <c r="S16" s="65"/>
      <c r="T16" s="65"/>
      <c r="U16" s="65"/>
      <c r="V16" s="65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171" t="s">
        <v>96</v>
      </c>
      <c r="AH16" s="69"/>
      <c r="AI16" s="164"/>
      <c r="AJ16" s="164"/>
      <c r="AK16" s="164"/>
      <c r="AL16" s="164"/>
      <c r="AM16" s="164"/>
      <c r="AN16" s="164"/>
    </row>
    <row r="17" spans="1:40" x14ac:dyDescent="0.25">
      <c r="A17" t="s">
        <v>94</v>
      </c>
      <c r="B17" t="s">
        <v>111</v>
      </c>
      <c r="C17" s="7"/>
      <c r="D17" s="7">
        <v>48.734250000000003</v>
      </c>
      <c r="E17" s="7">
        <v>43.976039999999998</v>
      </c>
      <c r="F17" s="7">
        <v>38.224490000000003</v>
      </c>
      <c r="G17" s="7">
        <v>41.267969999999998</v>
      </c>
      <c r="H17" s="7">
        <v>38.97692</v>
      </c>
      <c r="I17" s="7">
        <v>34.57302</v>
      </c>
      <c r="J17" s="7">
        <v>32.446550000000002</v>
      </c>
      <c r="K17" s="7">
        <v>34.25394</v>
      </c>
      <c r="L17" s="7">
        <v>34.163699999999999</v>
      </c>
      <c r="M17" s="7"/>
      <c r="N17" s="7"/>
      <c r="P17" s="65"/>
      <c r="Q17" s="198" t="s">
        <v>14</v>
      </c>
      <c r="R17" s="65"/>
      <c r="S17" s="65"/>
      <c r="T17" s="65"/>
      <c r="U17" s="65"/>
      <c r="V17" s="65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171" t="s">
        <v>97</v>
      </c>
      <c r="AH17" s="69"/>
      <c r="AI17" s="164"/>
      <c r="AJ17" s="164"/>
      <c r="AK17" s="164"/>
      <c r="AL17" s="164"/>
      <c r="AM17" s="164"/>
      <c r="AN17" s="164"/>
    </row>
    <row r="18" spans="1:40" x14ac:dyDescent="0.25">
      <c r="A18" t="s">
        <v>94</v>
      </c>
      <c r="B18" t="s">
        <v>108</v>
      </c>
      <c r="C18" s="7"/>
      <c r="D18" s="7">
        <v>49</v>
      </c>
      <c r="E18" s="7">
        <v>43.86092</v>
      </c>
      <c r="F18" s="7">
        <v>36.272460000000002</v>
      </c>
      <c r="G18" s="7">
        <v>35.441180000000003</v>
      </c>
      <c r="H18" s="7">
        <v>31.767510000000001</v>
      </c>
      <c r="I18" s="7">
        <v>32.4758</v>
      </c>
      <c r="J18" s="7">
        <v>28.660499999999999</v>
      </c>
      <c r="K18" s="7">
        <v>32.735120000000002</v>
      </c>
      <c r="L18" s="7">
        <v>30.756170000000001</v>
      </c>
      <c r="M18" s="7"/>
      <c r="N18" s="7"/>
      <c r="P18" s="65"/>
      <c r="Q18" s="65"/>
      <c r="R18" s="65"/>
      <c r="S18" s="65"/>
      <c r="T18" s="65"/>
      <c r="U18" s="65"/>
      <c r="V18" s="65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171" t="s">
        <v>95</v>
      </c>
      <c r="AH18" s="69"/>
      <c r="AI18" s="164"/>
      <c r="AJ18" s="164"/>
      <c r="AK18" s="164"/>
      <c r="AL18" s="164"/>
      <c r="AM18" s="164"/>
      <c r="AN18" s="164"/>
    </row>
    <row r="19" spans="1:40" x14ac:dyDescent="0.25">
      <c r="A19" t="s">
        <v>96</v>
      </c>
      <c r="B19" t="s">
        <v>109</v>
      </c>
      <c r="C19" s="7">
        <v>52.247819999999997</v>
      </c>
      <c r="D19" s="7">
        <v>51.792529999999999</v>
      </c>
      <c r="E19" s="7">
        <v>41.631929999999997</v>
      </c>
      <c r="F19" s="7">
        <v>37.986420000000003</v>
      </c>
      <c r="G19" s="7">
        <v>40.686039999999998</v>
      </c>
      <c r="H19" s="7">
        <v>38.465170000000001</v>
      </c>
      <c r="I19" s="7">
        <v>43.529879999999999</v>
      </c>
      <c r="J19" s="7">
        <v>41.790990000000001</v>
      </c>
      <c r="K19" s="7">
        <v>46.019379999999998</v>
      </c>
      <c r="L19" s="7">
        <v>45.232770000000002</v>
      </c>
      <c r="M19" s="7"/>
      <c r="N19" s="7"/>
      <c r="P19" s="199"/>
      <c r="Q19" s="65"/>
      <c r="R19" s="233" t="str">
        <f>B11</f>
        <v>HVU Basis</v>
      </c>
      <c r="S19" s="233" t="str">
        <f>B10</f>
        <v>Medium Høypris</v>
      </c>
      <c r="T19" s="233" t="str">
        <f>B9</f>
        <v xml:space="preserve">Medium Basis </v>
      </c>
      <c r="U19" s="233" t="str">
        <f>B12</f>
        <v>Medium Lavpris</v>
      </c>
      <c r="V19" s="233" t="str">
        <f>B13</f>
        <v>Lav Vekst Lavpris</v>
      </c>
      <c r="W19" s="174" t="str">
        <f>R19</f>
        <v>HVU Basis</v>
      </c>
      <c r="X19" s="174" t="str">
        <f>S19</f>
        <v>Medium Høypris</v>
      </c>
      <c r="Y19" s="174" t="str">
        <f>T19</f>
        <v xml:space="preserve">Medium Basis </v>
      </c>
      <c r="Z19" s="174" t="str">
        <f>U19</f>
        <v>Medium Lavpris</v>
      </c>
      <c r="AA19" s="174" t="str">
        <f>V19</f>
        <v>Lav Vekst Lavpris</v>
      </c>
      <c r="AB19" s="174"/>
      <c r="AC19" s="69"/>
      <c r="AD19" s="69"/>
      <c r="AE19" s="69"/>
      <c r="AF19" s="69"/>
      <c r="AG19" s="171" t="s">
        <v>104</v>
      </c>
      <c r="AH19" s="69"/>
      <c r="AI19" s="164"/>
      <c r="AJ19" s="164"/>
      <c r="AK19" s="164"/>
      <c r="AL19" s="164"/>
      <c r="AM19" s="164"/>
      <c r="AN19" s="164"/>
    </row>
    <row r="20" spans="1:40" x14ac:dyDescent="0.25">
      <c r="A20" t="s">
        <v>96</v>
      </c>
      <c r="B20" t="s">
        <v>110</v>
      </c>
      <c r="C20" s="7"/>
      <c r="D20" s="7">
        <v>56.400089999999999</v>
      </c>
      <c r="E20" s="7">
        <v>47.62547</v>
      </c>
      <c r="F20" s="7">
        <v>44.473849999999999</v>
      </c>
      <c r="G20" s="7">
        <v>47.65699</v>
      </c>
      <c r="H20" s="7">
        <v>45.611499999999999</v>
      </c>
      <c r="I20" s="7">
        <v>53.290260000000004</v>
      </c>
      <c r="J20" s="7">
        <v>52.47804</v>
      </c>
      <c r="K20" s="7">
        <v>58.864370000000001</v>
      </c>
      <c r="L20" s="7">
        <v>60.41375</v>
      </c>
      <c r="M20" s="7"/>
      <c r="N20" s="7"/>
      <c r="P20" s="218"/>
      <c r="Q20" s="200">
        <v>2026</v>
      </c>
      <c r="R20" s="234"/>
      <c r="S20" s="234"/>
      <c r="T20" s="234">
        <f t="shared" ref="T20:T29" ca="1" si="0">IFERROR(OFFSET($B$9, MATCH($P$10,$A$9:$A$129,0)-1+IF(T$19="Høy",1, IF(T$19="Lav",2,0)), MATCH($Q20,$C$8:$L$8,0)),"")</f>
        <v>58.783749999999998</v>
      </c>
      <c r="U20" s="234"/>
      <c r="V20" s="234"/>
      <c r="W20" s="173"/>
      <c r="X20" s="173"/>
      <c r="Y20" s="173">
        <v>2</v>
      </c>
      <c r="Z20" s="173"/>
      <c r="AA20" s="173"/>
      <c r="AB20" s="173">
        <f ca="1">T20-Y20/2</f>
        <v>57.783749999999998</v>
      </c>
      <c r="AC20" s="172"/>
      <c r="AD20" s="69"/>
      <c r="AE20" s="69"/>
      <c r="AF20" s="69"/>
      <c r="AG20" s="171" t="s">
        <v>103</v>
      </c>
      <c r="AH20" s="69"/>
      <c r="AI20" s="164"/>
      <c r="AJ20" s="164"/>
      <c r="AK20" s="164"/>
      <c r="AL20" s="164"/>
      <c r="AM20" s="164"/>
      <c r="AN20" s="164"/>
    </row>
    <row r="21" spans="1:40" x14ac:dyDescent="0.25">
      <c r="A21" t="s">
        <v>96</v>
      </c>
      <c r="B21" t="s">
        <v>107</v>
      </c>
      <c r="C21" s="7"/>
      <c r="D21" s="7">
        <v>54.999339999999997</v>
      </c>
      <c r="E21" s="7">
        <v>44.114199999999997</v>
      </c>
      <c r="F21" s="7">
        <v>39.089530000000003</v>
      </c>
      <c r="G21" s="7">
        <v>41.105429999999998</v>
      </c>
      <c r="H21" s="7">
        <v>42.352609999999999</v>
      </c>
      <c r="I21" s="7">
        <v>59.711979999999997</v>
      </c>
      <c r="J21" s="7">
        <v>61.371180000000003</v>
      </c>
      <c r="K21" s="7">
        <v>69.570520000000002</v>
      </c>
      <c r="L21" s="7">
        <v>69.003029999999995</v>
      </c>
      <c r="M21" s="7"/>
      <c r="N21" s="7"/>
      <c r="P21" s="218"/>
      <c r="Q21" s="200">
        <v>2027</v>
      </c>
      <c r="R21" s="234">
        <f t="shared" ref="R21:R29" ca="1" si="1">IFERROR(OFFSET($B$11, MATCH($P$10,$A$9:$A$129,0)-1+IF(R$19="Høy",1, IF(R$19="Lav",2,0)), MATCH($Q21,$C$8:$L$8,0)),"")</f>
        <v>60.80386</v>
      </c>
      <c r="S21" s="234">
        <f t="shared" ref="S21:S29" ca="1" si="2">IFERROR(OFFSET($B$10, MATCH($P$10,$A$9:$A$129,0)-1+IF(S$19="Høy",1, IF(S$19="Lav",2,0)), MATCH($Q21,$C$8:$L$8,0)),"")</f>
        <v>62.982959999999999</v>
      </c>
      <c r="T21" s="234">
        <f t="shared" ca="1" si="0"/>
        <v>57.602849999999997</v>
      </c>
      <c r="U21" s="234">
        <f t="shared" ref="U21:U29" ca="1" si="3">IFERROR(OFFSET($B$12, MATCH($P$10,$A$9:$A$129,0)-1+IF(U$19="Høy",1, IF(U$19="Lav",2,0)), MATCH($Q21,$C$8:$L$8,0)),"")</f>
        <v>46.231310000000001</v>
      </c>
      <c r="V21" s="234">
        <f t="shared" ref="V21:V29" ca="1" si="4">IFERROR(OFFSET($B$13, MATCH($P$10,$A$9:$A$129,0)-1+IF(V$19="Høy",1, IF(V$19="Lav",2,0)), MATCH($Q21,$C$8:$L$8,0)),"")</f>
        <v>46</v>
      </c>
      <c r="W21" s="173">
        <f ca="1">R21-AB21-AA21-Z21-Y21-X21</f>
        <v>-3.1790999999999983</v>
      </c>
      <c r="X21" s="173">
        <f t="shared" ref="X21:X29" ca="1" si="5">S21-AB21-AA21-Z21-Y21/2</f>
        <v>5.3801100000000019</v>
      </c>
      <c r="Y21" s="173">
        <v>2</v>
      </c>
      <c r="Z21" s="173">
        <f t="shared" ref="Z21:Z29" ca="1" si="6">T21-U21-Y21/2</f>
        <v>10.371539999999996</v>
      </c>
      <c r="AA21" s="173">
        <f t="shared" ref="AA21:AA29" ca="1" si="7">U21-AB21</f>
        <v>0.23131000000000057</v>
      </c>
      <c r="AB21" s="173">
        <f t="shared" ref="AB21:AB29" ca="1" si="8">V21</f>
        <v>46</v>
      </c>
      <c r="AC21" s="172">
        <f t="shared" ref="AC21:AC29" ca="1" si="9">SUM(W21:AB21)</f>
        <v>60.80386</v>
      </c>
      <c r="AD21" s="69"/>
      <c r="AE21" s="69"/>
      <c r="AF21" s="69"/>
      <c r="AG21" s="171" t="s">
        <v>102</v>
      </c>
      <c r="AH21" s="69"/>
      <c r="AI21" s="164"/>
      <c r="AJ21" s="164"/>
      <c r="AK21" s="164"/>
      <c r="AL21" s="164"/>
      <c r="AM21" s="164"/>
      <c r="AN21" s="164"/>
    </row>
    <row r="22" spans="1:40" x14ac:dyDescent="0.25">
      <c r="A22" t="s">
        <v>96</v>
      </c>
      <c r="B22" t="s">
        <v>111</v>
      </c>
      <c r="C22" s="7"/>
      <c r="D22" s="7">
        <v>42.003140000000002</v>
      </c>
      <c r="E22" s="7">
        <v>37.744590000000002</v>
      </c>
      <c r="F22" s="7">
        <v>33.267679999999999</v>
      </c>
      <c r="G22" s="7">
        <v>37.09178</v>
      </c>
      <c r="H22" s="7">
        <v>34.271900000000002</v>
      </c>
      <c r="I22" s="7">
        <v>33.574060000000003</v>
      </c>
      <c r="J22" s="7">
        <v>32.43712</v>
      </c>
      <c r="K22" s="7">
        <v>34.597859999999997</v>
      </c>
      <c r="L22" s="7">
        <v>34.991410000000002</v>
      </c>
      <c r="M22" s="7"/>
      <c r="N22" s="7"/>
      <c r="P22" s="218"/>
      <c r="Q22" s="200">
        <v>2028</v>
      </c>
      <c r="R22" s="234">
        <f t="shared" ca="1" si="1"/>
        <v>48.42803</v>
      </c>
      <c r="S22" s="234">
        <f t="shared" ca="1" si="2"/>
        <v>53.086730000000003</v>
      </c>
      <c r="T22" s="234">
        <f t="shared" ca="1" si="0"/>
        <v>45.824669999999998</v>
      </c>
      <c r="U22" s="234">
        <f t="shared" ca="1" si="3"/>
        <v>41.246310000000001</v>
      </c>
      <c r="V22" s="234">
        <f t="shared" ca="1" si="4"/>
        <v>41.005879999999998</v>
      </c>
      <c r="W22" s="173">
        <f ca="1">R22-AB22-AA22-Z22-Y22-X22</f>
        <v>-5.6587000000000032</v>
      </c>
      <c r="X22" s="173">
        <f t="shared" ca="1" si="5"/>
        <v>7.2620600000000053</v>
      </c>
      <c r="Y22" s="173">
        <v>2</v>
      </c>
      <c r="Z22" s="173">
        <f t="shared" ca="1" si="6"/>
        <v>3.5783599999999964</v>
      </c>
      <c r="AA22" s="173">
        <f t="shared" ca="1" si="7"/>
        <v>0.24043000000000347</v>
      </c>
      <c r="AB22" s="173">
        <f t="shared" ca="1" si="8"/>
        <v>41.005879999999998</v>
      </c>
      <c r="AC22" s="172">
        <f t="shared" ca="1" si="9"/>
        <v>48.42803</v>
      </c>
      <c r="AD22" s="69"/>
      <c r="AE22" s="69"/>
      <c r="AF22" s="69"/>
      <c r="AG22" s="171" t="s">
        <v>101</v>
      </c>
      <c r="AH22" s="69"/>
      <c r="AI22" s="164"/>
      <c r="AJ22" s="164"/>
      <c r="AK22" s="164"/>
      <c r="AL22" s="164"/>
      <c r="AM22" s="164"/>
      <c r="AN22" s="164"/>
    </row>
    <row r="23" spans="1:40" x14ac:dyDescent="0.25">
      <c r="A23" t="s">
        <v>96</v>
      </c>
      <c r="B23" t="s">
        <v>108</v>
      </c>
      <c r="C23" s="7"/>
      <c r="D23" s="7">
        <v>42</v>
      </c>
      <c r="E23" s="7">
        <v>37.432310000000001</v>
      </c>
      <c r="F23" s="7">
        <v>31.269909999999999</v>
      </c>
      <c r="G23" s="7">
        <v>30.65362</v>
      </c>
      <c r="H23" s="7">
        <v>27.092600000000001</v>
      </c>
      <c r="I23" s="7">
        <v>30.071529999999999</v>
      </c>
      <c r="J23" s="7">
        <v>28.237380000000002</v>
      </c>
      <c r="K23" s="7">
        <v>33.040599999999998</v>
      </c>
      <c r="L23" s="7">
        <v>31.104420000000001</v>
      </c>
      <c r="M23" s="7"/>
      <c r="N23" s="7"/>
      <c r="P23" s="218"/>
      <c r="Q23" s="200">
        <v>2029</v>
      </c>
      <c r="R23" s="234">
        <f t="shared" ca="1" si="1"/>
        <v>42.698070000000001</v>
      </c>
      <c r="S23" s="234">
        <f t="shared" ca="1" si="2"/>
        <v>49.53351</v>
      </c>
      <c r="T23" s="234">
        <f t="shared" ca="1" si="0"/>
        <v>41.594329999999999</v>
      </c>
      <c r="U23" s="234">
        <f t="shared" ca="1" si="3"/>
        <v>36.097160000000002</v>
      </c>
      <c r="V23" s="234">
        <f t="shared" ca="1" si="4"/>
        <v>33.962780000000002</v>
      </c>
      <c r="W23" s="173">
        <f ca="1">R23-AB23-AA23-Z23-Y23-X23</f>
        <v>-7.8354399999999984</v>
      </c>
      <c r="X23" s="173">
        <f t="shared" ca="1" si="5"/>
        <v>7.9391800000000003</v>
      </c>
      <c r="Y23" s="173">
        <v>2</v>
      </c>
      <c r="Z23" s="173">
        <f t="shared" ca="1" si="6"/>
        <v>4.497169999999997</v>
      </c>
      <c r="AA23" s="173">
        <f t="shared" ca="1" si="7"/>
        <v>2.1343800000000002</v>
      </c>
      <c r="AB23" s="173">
        <f t="shared" ca="1" si="8"/>
        <v>33.962780000000002</v>
      </c>
      <c r="AC23" s="172">
        <f t="shared" ca="1" si="9"/>
        <v>42.698070000000001</v>
      </c>
      <c r="AD23" s="69"/>
      <c r="AE23" s="69"/>
      <c r="AF23" s="69"/>
      <c r="AG23" s="171" t="s">
        <v>100</v>
      </c>
      <c r="AH23" s="69"/>
      <c r="AI23" s="164"/>
      <c r="AJ23" s="164"/>
      <c r="AK23" s="164"/>
      <c r="AL23" s="164"/>
      <c r="AM23" s="164"/>
      <c r="AN23" s="164"/>
    </row>
    <row r="24" spans="1:40" x14ac:dyDescent="0.25">
      <c r="A24" t="s">
        <v>97</v>
      </c>
      <c r="B24" t="s">
        <v>109</v>
      </c>
      <c r="C24" s="7">
        <v>25.939</v>
      </c>
      <c r="D24" s="7">
        <v>30.556660000000001</v>
      </c>
      <c r="E24" s="7">
        <v>33.195070000000001</v>
      </c>
      <c r="F24" s="7">
        <v>28.8794</v>
      </c>
      <c r="G24" s="7">
        <v>32.472569999999997</v>
      </c>
      <c r="H24" s="7">
        <v>35.052379999999999</v>
      </c>
      <c r="I24" s="7">
        <v>43.727780000000003</v>
      </c>
      <c r="J24" s="7">
        <v>42.176850000000002</v>
      </c>
      <c r="K24" s="7">
        <v>42.248370000000001</v>
      </c>
      <c r="L24" s="7">
        <v>44.979520000000001</v>
      </c>
      <c r="M24" s="7"/>
      <c r="N24" s="7"/>
      <c r="P24" s="218"/>
      <c r="Q24" s="200">
        <v>2030</v>
      </c>
      <c r="R24" s="234">
        <f t="shared" ca="1" si="1"/>
        <v>43.8718</v>
      </c>
      <c r="S24" s="234">
        <f t="shared" ca="1" si="2"/>
        <v>51.451900000000002</v>
      </c>
      <c r="T24" s="234">
        <f t="shared" ca="1" si="0"/>
        <v>43.470640000000003</v>
      </c>
      <c r="U24" s="234">
        <f t="shared" ca="1" si="3"/>
        <v>39.869370000000004</v>
      </c>
      <c r="V24" s="234">
        <f t="shared" ca="1" si="4"/>
        <v>33.3611</v>
      </c>
      <c r="W24" s="173">
        <f ca="1">R24-AB24-AA24-Z24-Y24-X24</f>
        <v>-8.5801000000000016</v>
      </c>
      <c r="X24" s="173">
        <f t="shared" ca="1" si="5"/>
        <v>7.9812599999999989</v>
      </c>
      <c r="Y24" s="173">
        <v>2</v>
      </c>
      <c r="Z24" s="173">
        <f t="shared" ca="1" si="6"/>
        <v>2.6012699999999995</v>
      </c>
      <c r="AA24" s="173">
        <f t="shared" ca="1" si="7"/>
        <v>6.5082700000000031</v>
      </c>
      <c r="AB24" s="173">
        <f t="shared" ca="1" si="8"/>
        <v>33.3611</v>
      </c>
      <c r="AC24" s="172">
        <f t="shared" ca="1" si="9"/>
        <v>43.8718</v>
      </c>
      <c r="AD24" s="69"/>
      <c r="AE24" s="69"/>
      <c r="AF24" s="69"/>
      <c r="AG24" s="171" t="s">
        <v>99</v>
      </c>
      <c r="AH24" s="69"/>
      <c r="AI24" s="164"/>
      <c r="AJ24" s="164"/>
      <c r="AK24" s="164"/>
      <c r="AL24" s="164"/>
      <c r="AM24" s="164"/>
      <c r="AN24" s="164"/>
    </row>
    <row r="25" spans="1:40" x14ac:dyDescent="0.25">
      <c r="A25" t="s">
        <v>97</v>
      </c>
      <c r="B25" t="s">
        <v>110</v>
      </c>
      <c r="C25" s="7"/>
      <c r="D25" s="7">
        <v>31.50142</v>
      </c>
      <c r="E25" s="7">
        <v>36.426130000000001</v>
      </c>
      <c r="F25" s="7">
        <v>32.079700000000003</v>
      </c>
      <c r="G25" s="7">
        <v>36.230670000000003</v>
      </c>
      <c r="H25" s="7">
        <v>40.521230000000003</v>
      </c>
      <c r="I25" s="7">
        <v>52.772939999999998</v>
      </c>
      <c r="J25" s="7">
        <v>48.519359999999999</v>
      </c>
      <c r="K25" s="7">
        <v>51.689790000000002</v>
      </c>
      <c r="L25" s="7">
        <v>58.531329999999997</v>
      </c>
      <c r="M25" s="7"/>
      <c r="N25" s="7"/>
      <c r="P25" s="218"/>
      <c r="Q25" s="200">
        <v>2031</v>
      </c>
      <c r="R25" s="234">
        <f t="shared" ca="1" si="1"/>
        <v>46.635060000000003</v>
      </c>
      <c r="S25" s="234">
        <f t="shared" ca="1" si="2"/>
        <v>51.194989999999997</v>
      </c>
      <c r="T25" s="234">
        <f t="shared" ca="1" si="0"/>
        <v>42.23818</v>
      </c>
      <c r="U25" s="234">
        <f t="shared" ca="1" si="3"/>
        <v>37.120269999999998</v>
      </c>
      <c r="V25" s="234">
        <f t="shared" ca="1" si="4"/>
        <v>29.569479999999999</v>
      </c>
      <c r="W25" s="173">
        <f ca="1">R25-AB25-AA25-Z25-Y25-X25</f>
        <v>-5.5599299999999943</v>
      </c>
      <c r="X25" s="173">
        <f t="shared" ca="1" si="5"/>
        <v>8.9568099999999973</v>
      </c>
      <c r="Y25" s="173">
        <v>2</v>
      </c>
      <c r="Z25" s="173">
        <f t="shared" ca="1" si="6"/>
        <v>4.117910000000002</v>
      </c>
      <c r="AA25" s="173">
        <f t="shared" ca="1" si="7"/>
        <v>7.5507899999999992</v>
      </c>
      <c r="AB25" s="173">
        <f t="shared" ca="1" si="8"/>
        <v>29.569479999999999</v>
      </c>
      <c r="AC25" s="172">
        <f t="shared" ca="1" si="9"/>
        <v>46.635060000000003</v>
      </c>
      <c r="AD25" s="69"/>
      <c r="AE25" s="69"/>
      <c r="AF25" s="69"/>
      <c r="AG25" s="171" t="s">
        <v>98</v>
      </c>
      <c r="AH25" s="69"/>
      <c r="AI25" s="164"/>
      <c r="AJ25" s="164"/>
      <c r="AK25" s="164"/>
      <c r="AL25" s="164"/>
      <c r="AM25" s="164"/>
      <c r="AN25" s="164"/>
    </row>
    <row r="26" spans="1:40" x14ac:dyDescent="0.25">
      <c r="A26" t="s">
        <v>97</v>
      </c>
      <c r="B26" t="s">
        <v>107</v>
      </c>
      <c r="C26" s="7"/>
      <c r="D26" s="7">
        <v>33.204999999999998</v>
      </c>
      <c r="E26" s="7">
        <v>34.48715</v>
      </c>
      <c r="F26" s="7">
        <v>29.453510000000001</v>
      </c>
      <c r="G26" s="7">
        <v>32.687550000000002</v>
      </c>
      <c r="H26" s="7">
        <v>39.940950000000001</v>
      </c>
      <c r="I26" s="7">
        <v>58.474710000000002</v>
      </c>
      <c r="J26" s="7">
        <v>59.090980000000002</v>
      </c>
      <c r="K26" s="7">
        <v>67.905360000000002</v>
      </c>
      <c r="L26" s="7">
        <v>64.956559999999996</v>
      </c>
      <c r="M26" s="7"/>
      <c r="N26" s="7"/>
      <c r="P26" s="218"/>
      <c r="Q26" s="200">
        <v>2035</v>
      </c>
      <c r="R26" s="234">
        <f t="shared" ca="1" si="1"/>
        <v>62.092610000000001</v>
      </c>
      <c r="S26" s="234">
        <f t="shared" ca="1" si="2"/>
        <v>55.965960000000003</v>
      </c>
      <c r="T26" s="234">
        <f t="shared" ca="1" si="0"/>
        <v>45.504579999999997</v>
      </c>
      <c r="U26" s="234">
        <f t="shared" ca="1" si="3"/>
        <v>34.791849999999997</v>
      </c>
      <c r="V26" s="234">
        <f t="shared" ca="1" si="4"/>
        <v>32.125430000000001</v>
      </c>
      <c r="W26" s="173">
        <f t="shared" ref="W26:W29" ca="1" si="10">R26-AB26-AA26-Z26-Y26-X26</f>
        <v>4.6266499999999979</v>
      </c>
      <c r="X26" s="173">
        <f t="shared" ca="1" si="5"/>
        <v>10.461380000000005</v>
      </c>
      <c r="Y26" s="173">
        <v>3</v>
      </c>
      <c r="Z26" s="173">
        <f t="shared" ca="1" si="6"/>
        <v>9.2127300000000005</v>
      </c>
      <c r="AA26" s="172">
        <f t="shared" ca="1" si="7"/>
        <v>2.6664199999999951</v>
      </c>
      <c r="AB26" s="172">
        <f t="shared" ca="1" si="8"/>
        <v>32.125430000000001</v>
      </c>
      <c r="AC26" s="172">
        <f t="shared" ca="1" si="9"/>
        <v>62.092610000000001</v>
      </c>
      <c r="AD26" s="69"/>
      <c r="AE26" s="69"/>
      <c r="AF26" s="69"/>
      <c r="AG26" s="68"/>
      <c r="AH26" s="69"/>
      <c r="AI26" s="164"/>
      <c r="AJ26" s="164"/>
      <c r="AK26" s="164"/>
      <c r="AL26" s="164"/>
      <c r="AM26" s="164"/>
      <c r="AN26" s="164"/>
    </row>
    <row r="27" spans="1:40" x14ac:dyDescent="0.25">
      <c r="A27" t="s">
        <v>97</v>
      </c>
      <c r="B27" t="s">
        <v>111</v>
      </c>
      <c r="C27" s="7"/>
      <c r="D27" s="7">
        <v>26.928820000000002</v>
      </c>
      <c r="E27" s="7">
        <v>30.52692</v>
      </c>
      <c r="F27" s="7">
        <v>25.93505</v>
      </c>
      <c r="G27" s="7">
        <v>30.896820000000002</v>
      </c>
      <c r="H27" s="7">
        <v>31.930440000000001</v>
      </c>
      <c r="I27" s="7">
        <v>34.272790000000001</v>
      </c>
      <c r="J27" s="7">
        <v>31.586040000000001</v>
      </c>
      <c r="K27" s="7">
        <v>32.828299999999999</v>
      </c>
      <c r="L27" s="7">
        <v>35.528370000000002</v>
      </c>
      <c r="M27" s="7"/>
      <c r="N27" s="7"/>
      <c r="P27" s="218"/>
      <c r="Q27" s="202">
        <v>2040</v>
      </c>
      <c r="R27" s="234">
        <f t="shared" ca="1" si="1"/>
        <v>61.669330000000002</v>
      </c>
      <c r="S27" s="234">
        <f t="shared" ca="1" si="2"/>
        <v>53.893300000000004</v>
      </c>
      <c r="T27" s="234">
        <f t="shared" ca="1" si="0"/>
        <v>42.57967</v>
      </c>
      <c r="U27" s="234">
        <f t="shared" ca="1" si="3"/>
        <v>32.568779999999997</v>
      </c>
      <c r="V27" s="234">
        <f t="shared" ca="1" si="4"/>
        <v>28.666589999999999</v>
      </c>
      <c r="W27" s="173">
        <f t="shared" ca="1" si="10"/>
        <v>5.7760299999999987</v>
      </c>
      <c r="X27" s="173">
        <f t="shared" ca="1" si="5"/>
        <v>11.313630000000003</v>
      </c>
      <c r="Y27" s="173">
        <v>4</v>
      </c>
      <c r="Z27" s="173">
        <f t="shared" ca="1" si="6"/>
        <v>8.0108900000000034</v>
      </c>
      <c r="AA27" s="172">
        <f t="shared" ca="1" si="7"/>
        <v>3.9021899999999974</v>
      </c>
      <c r="AB27" s="172">
        <f t="shared" ca="1" si="8"/>
        <v>28.666589999999999</v>
      </c>
      <c r="AC27" s="172">
        <f t="shared" ca="1" si="9"/>
        <v>61.669330000000002</v>
      </c>
      <c r="AD27" s="69"/>
      <c r="AE27" s="69"/>
      <c r="AF27" s="69"/>
      <c r="AG27" s="68"/>
      <c r="AH27" s="69"/>
      <c r="AI27" s="164"/>
      <c r="AJ27" s="164"/>
      <c r="AK27" s="164"/>
      <c r="AL27" s="164"/>
      <c r="AM27" s="164"/>
      <c r="AN27" s="164"/>
    </row>
    <row r="28" spans="1:40" x14ac:dyDescent="0.25">
      <c r="A28" t="s">
        <v>97</v>
      </c>
      <c r="B28" t="s">
        <v>108</v>
      </c>
      <c r="C28" s="7"/>
      <c r="D28" s="7">
        <v>27</v>
      </c>
      <c r="E28" s="7">
        <v>30.371469999999999</v>
      </c>
      <c r="F28" s="7">
        <v>25.069839999999999</v>
      </c>
      <c r="G28" s="7">
        <v>24.617450000000002</v>
      </c>
      <c r="H28" s="7">
        <v>23.760449999999999</v>
      </c>
      <c r="I28" s="7">
        <v>29.147629999999999</v>
      </c>
      <c r="J28" s="7">
        <v>27.8278</v>
      </c>
      <c r="K28" s="7">
        <v>32.883580000000002</v>
      </c>
      <c r="L28" s="7">
        <v>30.627500000000001</v>
      </c>
      <c r="M28" s="7"/>
      <c r="N28" s="7"/>
      <c r="P28" s="218"/>
      <c r="Q28" s="200">
        <v>2050</v>
      </c>
      <c r="R28" s="234">
        <f t="shared" ca="1" si="1"/>
        <v>66.690479999999994</v>
      </c>
      <c r="S28" s="234">
        <f t="shared" ca="1" si="2"/>
        <v>60.358469999999997</v>
      </c>
      <c r="T28" s="234">
        <f t="shared" ca="1" si="0"/>
        <v>46.430759999999999</v>
      </c>
      <c r="U28" s="234">
        <f t="shared" ca="1" si="3"/>
        <v>34.441229999999997</v>
      </c>
      <c r="V28" s="234">
        <f t="shared" ca="1" si="4"/>
        <v>32.889760000000003</v>
      </c>
      <c r="W28" s="173">
        <f t="shared" ca="1" si="10"/>
        <v>3.8320099999999968</v>
      </c>
      <c r="X28" s="173">
        <f t="shared" ca="1" si="5"/>
        <v>13.927709999999998</v>
      </c>
      <c r="Y28" s="173">
        <v>5</v>
      </c>
      <c r="Z28" s="173">
        <f t="shared" ca="1" si="6"/>
        <v>9.489530000000002</v>
      </c>
      <c r="AA28" s="172">
        <f t="shared" ca="1" si="7"/>
        <v>1.5514699999999948</v>
      </c>
      <c r="AB28" s="172">
        <f t="shared" ca="1" si="8"/>
        <v>32.889760000000003</v>
      </c>
      <c r="AC28" s="172">
        <f t="shared" ca="1" si="9"/>
        <v>66.690479999999994</v>
      </c>
      <c r="AD28" s="69"/>
      <c r="AE28" s="69"/>
      <c r="AF28" s="69"/>
      <c r="AG28" s="68"/>
      <c r="AH28" s="69"/>
      <c r="AI28" s="164"/>
      <c r="AJ28" s="164"/>
      <c r="AK28" s="164"/>
      <c r="AL28" s="164"/>
      <c r="AM28" s="164"/>
      <c r="AN28" s="164"/>
    </row>
    <row r="29" spans="1:40" x14ac:dyDescent="0.25">
      <c r="A29" t="s">
        <v>95</v>
      </c>
      <c r="B29" t="s">
        <v>109</v>
      </c>
      <c r="C29" s="7">
        <v>58.562240000000003</v>
      </c>
      <c r="D29" s="7">
        <v>59.077629999999999</v>
      </c>
      <c r="E29" s="7">
        <v>44.582479999999997</v>
      </c>
      <c r="F29" s="7">
        <v>41.58625</v>
      </c>
      <c r="G29" s="7">
        <v>46.586379999999998</v>
      </c>
      <c r="H29" s="7">
        <v>42.952779999999997</v>
      </c>
      <c r="I29" s="7">
        <v>44.659799999999997</v>
      </c>
      <c r="J29" s="7">
        <v>41.871110000000002</v>
      </c>
      <c r="K29" s="7">
        <v>45.794989999999999</v>
      </c>
      <c r="L29" s="7">
        <v>44.652230000000003</v>
      </c>
      <c r="M29" s="7"/>
      <c r="N29" s="7"/>
      <c r="P29" s="218"/>
      <c r="Q29" s="200">
        <v>2060</v>
      </c>
      <c r="R29" s="234">
        <f t="shared" ca="1" si="1"/>
        <v>67.099930000000001</v>
      </c>
      <c r="S29" s="234">
        <f t="shared" ca="1" si="2"/>
        <v>62.039349999999999</v>
      </c>
      <c r="T29" s="234">
        <f t="shared" ca="1" si="0"/>
        <v>45.463979999999999</v>
      </c>
      <c r="U29" s="234">
        <f t="shared" ca="1" si="3"/>
        <v>34.507980000000003</v>
      </c>
      <c r="V29" s="234">
        <f t="shared" ca="1" si="4"/>
        <v>30.86966</v>
      </c>
      <c r="W29" s="173">
        <f t="shared" ca="1" si="10"/>
        <v>2.0605800000000016</v>
      </c>
      <c r="X29" s="173">
        <f t="shared" ca="1" si="5"/>
        <v>16.575369999999999</v>
      </c>
      <c r="Y29" s="173">
        <v>6</v>
      </c>
      <c r="Z29" s="173">
        <f t="shared" ca="1" si="6"/>
        <v>7.955999999999996</v>
      </c>
      <c r="AA29" s="172">
        <f t="shared" ca="1" si="7"/>
        <v>3.6383200000000038</v>
      </c>
      <c r="AB29" s="172">
        <f t="shared" ca="1" si="8"/>
        <v>30.86966</v>
      </c>
      <c r="AC29" s="172">
        <f t="shared" ca="1" si="9"/>
        <v>67.099930000000001</v>
      </c>
      <c r="AD29" s="69"/>
      <c r="AE29" s="69"/>
      <c r="AF29" s="69"/>
      <c r="AG29" s="68"/>
      <c r="AH29" s="69"/>
      <c r="AI29" s="164"/>
      <c r="AJ29" s="164"/>
      <c r="AK29" s="164"/>
      <c r="AL29" s="164"/>
      <c r="AM29" s="164"/>
      <c r="AN29" s="164"/>
    </row>
    <row r="30" spans="1:40" x14ac:dyDescent="0.25">
      <c r="A30" t="s">
        <v>95</v>
      </c>
      <c r="B30" t="s">
        <v>110</v>
      </c>
      <c r="C30" s="7"/>
      <c r="D30" s="7">
        <v>64.55574</v>
      </c>
      <c r="E30" s="7">
        <v>51.406829999999999</v>
      </c>
      <c r="F30" s="7">
        <v>49.081249999999997</v>
      </c>
      <c r="G30" s="7">
        <v>54.878749999999997</v>
      </c>
      <c r="H30" s="7">
        <v>51.687550000000002</v>
      </c>
      <c r="I30" s="7">
        <v>55.180770000000003</v>
      </c>
      <c r="J30" s="7">
        <v>52.88897</v>
      </c>
      <c r="K30" s="7">
        <v>59.556620000000002</v>
      </c>
      <c r="L30" s="7">
        <v>60.960140000000003</v>
      </c>
      <c r="M30" s="7"/>
      <c r="N30" s="7"/>
      <c r="R30" s="235"/>
      <c r="S30" s="235"/>
      <c r="T30" s="235"/>
      <c r="U30" s="235"/>
      <c r="V30" s="235"/>
      <c r="W30" s="69"/>
      <c r="X30" s="69"/>
      <c r="Y30" s="69"/>
      <c r="Z30" s="69"/>
      <c r="AA30" s="69"/>
      <c r="AB30" s="170"/>
      <c r="AC30" s="170"/>
      <c r="AD30" s="69"/>
      <c r="AE30" s="69"/>
      <c r="AF30" s="69"/>
      <c r="AG30" s="68"/>
      <c r="AH30" s="69"/>
      <c r="AI30" s="164"/>
      <c r="AJ30" s="164"/>
      <c r="AK30" s="164"/>
      <c r="AL30" s="164"/>
      <c r="AM30" s="164"/>
      <c r="AN30" s="164"/>
    </row>
    <row r="31" spans="1:40" x14ac:dyDescent="0.25">
      <c r="A31" t="s">
        <v>95</v>
      </c>
      <c r="B31" t="s">
        <v>107</v>
      </c>
      <c r="C31" s="7"/>
      <c r="D31" s="7">
        <v>65.394279999999995</v>
      </c>
      <c r="E31" s="7">
        <v>48.554940000000002</v>
      </c>
      <c r="F31" s="7">
        <v>43.467889999999997</v>
      </c>
      <c r="G31" s="7">
        <v>47.117289999999997</v>
      </c>
      <c r="H31" s="7">
        <v>47.720840000000003</v>
      </c>
      <c r="I31" s="7">
        <v>61.424529999999997</v>
      </c>
      <c r="J31" s="7">
        <v>60.988489999999999</v>
      </c>
      <c r="K31" s="7">
        <v>66.33914</v>
      </c>
      <c r="L31" s="7">
        <v>67.505989999999997</v>
      </c>
      <c r="M31" s="7"/>
      <c r="N31" s="7"/>
      <c r="W31" s="69"/>
      <c r="X31" s="69"/>
      <c r="Y31" s="69"/>
      <c r="Z31" s="69"/>
      <c r="AA31" s="69"/>
      <c r="AB31" s="170"/>
      <c r="AC31" s="170"/>
      <c r="AD31" s="69"/>
      <c r="AE31" s="69"/>
      <c r="AF31" s="69"/>
      <c r="AG31" s="68"/>
      <c r="AH31" s="69"/>
      <c r="AI31" s="164"/>
      <c r="AJ31" s="164"/>
      <c r="AK31" s="164"/>
      <c r="AL31" s="164"/>
      <c r="AM31" s="164"/>
      <c r="AN31" s="164"/>
    </row>
    <row r="32" spans="1:40" x14ac:dyDescent="0.25">
      <c r="A32" t="s">
        <v>95</v>
      </c>
      <c r="B32" t="s">
        <v>111</v>
      </c>
      <c r="C32" s="7"/>
      <c r="D32" s="7">
        <v>47.492530000000002</v>
      </c>
      <c r="E32" s="7">
        <v>40.365430000000003</v>
      </c>
      <c r="F32" s="7">
        <v>36.352719999999998</v>
      </c>
      <c r="G32" s="7">
        <v>40.86253</v>
      </c>
      <c r="H32" s="7">
        <v>37.765830000000001</v>
      </c>
      <c r="I32" s="7">
        <v>34.182200000000002</v>
      </c>
      <c r="J32" s="7">
        <v>32.018189999999997</v>
      </c>
      <c r="K32" s="7">
        <v>33.991570000000003</v>
      </c>
      <c r="L32" s="7">
        <v>33.885100000000001</v>
      </c>
      <c r="M32" s="7"/>
      <c r="N32" s="7"/>
      <c r="W32" s="69"/>
      <c r="X32" s="69"/>
      <c r="Y32" s="69"/>
      <c r="Z32" s="69"/>
      <c r="AA32" s="69"/>
      <c r="AB32" s="170"/>
      <c r="AC32" s="170"/>
      <c r="AD32" s="69"/>
      <c r="AE32" s="69"/>
      <c r="AF32" s="69"/>
      <c r="AG32" s="68"/>
      <c r="AH32" s="69"/>
      <c r="AI32" s="164"/>
      <c r="AJ32" s="164"/>
      <c r="AK32" s="164"/>
      <c r="AL32" s="164"/>
      <c r="AM32" s="164"/>
      <c r="AN32" s="164"/>
    </row>
    <row r="33" spans="1:40" x14ac:dyDescent="0.25">
      <c r="A33" t="s">
        <v>95</v>
      </c>
      <c r="B33" t="s">
        <v>108</v>
      </c>
      <c r="C33" s="7"/>
      <c r="D33" s="7">
        <v>47</v>
      </c>
      <c r="E33" s="7">
        <v>40.0167</v>
      </c>
      <c r="F33" s="7">
        <v>33.55941</v>
      </c>
      <c r="G33" s="7">
        <v>33.419620000000002</v>
      </c>
      <c r="H33" s="7">
        <v>29.185390000000002</v>
      </c>
      <c r="I33" s="7">
        <v>31.568539999999999</v>
      </c>
      <c r="J33" s="7">
        <v>28.073419999999999</v>
      </c>
      <c r="K33" s="7">
        <v>32.389699999999998</v>
      </c>
      <c r="L33" s="7">
        <v>30.12135</v>
      </c>
      <c r="M33" s="7"/>
      <c r="N33" s="7"/>
      <c r="W33" s="69"/>
      <c r="X33" s="69"/>
      <c r="Y33" s="69"/>
      <c r="Z33" s="69"/>
      <c r="AA33" s="69"/>
      <c r="AB33" s="170"/>
      <c r="AC33" s="170"/>
      <c r="AD33" s="69"/>
      <c r="AE33" s="69"/>
      <c r="AF33" s="69"/>
      <c r="AG33" s="68"/>
      <c r="AH33" s="69"/>
      <c r="AI33" s="164"/>
      <c r="AJ33" s="164"/>
      <c r="AK33" s="164"/>
      <c r="AL33" s="164"/>
      <c r="AM33" s="164"/>
      <c r="AN33" s="164"/>
    </row>
    <row r="34" spans="1:40" x14ac:dyDescent="0.25">
      <c r="A34" t="s">
        <v>104</v>
      </c>
      <c r="B34" t="s">
        <v>109</v>
      </c>
      <c r="C34" s="7">
        <v>37.256210000000003</v>
      </c>
      <c r="D34" s="7">
        <v>40.208559999999999</v>
      </c>
      <c r="E34" s="7">
        <v>36.786149999999999</v>
      </c>
      <c r="F34" s="7">
        <v>32.796489999999999</v>
      </c>
      <c r="G34" s="7">
        <v>33.781529999999997</v>
      </c>
      <c r="H34" s="7">
        <v>32.936880000000002</v>
      </c>
      <c r="I34" s="7">
        <v>43.58305</v>
      </c>
      <c r="J34" s="7">
        <v>42.00273</v>
      </c>
      <c r="K34" s="7">
        <v>45.443739999999998</v>
      </c>
      <c r="L34" s="7">
        <v>44.27084</v>
      </c>
      <c r="M34" s="7"/>
      <c r="N34" s="7"/>
      <c r="W34" s="69"/>
      <c r="X34" s="69"/>
      <c r="Y34" s="69"/>
      <c r="Z34" s="69"/>
      <c r="AA34" s="69"/>
      <c r="AB34" s="170"/>
      <c r="AC34" s="170"/>
      <c r="AD34" s="69"/>
      <c r="AE34" s="69"/>
      <c r="AF34" s="69"/>
      <c r="AG34" s="68"/>
      <c r="AH34" s="69"/>
      <c r="AI34" s="164"/>
      <c r="AJ34" s="164"/>
      <c r="AK34" s="164"/>
      <c r="AL34" s="164"/>
      <c r="AM34" s="164"/>
      <c r="AN34" s="164"/>
    </row>
    <row r="35" spans="1:40" x14ac:dyDescent="0.25">
      <c r="A35" t="s">
        <v>104</v>
      </c>
      <c r="B35" t="s">
        <v>110</v>
      </c>
      <c r="C35" s="7"/>
      <c r="D35" s="7">
        <v>42.298630000000003</v>
      </c>
      <c r="E35" s="7">
        <v>40.668480000000002</v>
      </c>
      <c r="F35" s="7">
        <v>36.910440000000001</v>
      </c>
      <c r="G35" s="7">
        <v>37.973779999999998</v>
      </c>
      <c r="H35" s="7">
        <v>37.897260000000003</v>
      </c>
      <c r="I35" s="7">
        <v>52.334989999999998</v>
      </c>
      <c r="J35" s="7">
        <v>50.803379999999997</v>
      </c>
      <c r="K35" s="7">
        <v>56.01829</v>
      </c>
      <c r="L35" s="7">
        <v>56.806190000000001</v>
      </c>
      <c r="M35" s="7"/>
      <c r="N35" s="7"/>
      <c r="W35" s="69"/>
      <c r="X35" s="69"/>
      <c r="Y35" s="69"/>
      <c r="Z35" s="69"/>
      <c r="AA35" s="69"/>
      <c r="AB35" s="170"/>
      <c r="AC35" s="170"/>
      <c r="AD35" s="69"/>
      <c r="AE35" s="69"/>
      <c r="AF35" s="69"/>
      <c r="AG35" s="68"/>
      <c r="AH35" s="69"/>
      <c r="AI35" s="164"/>
      <c r="AJ35" s="164"/>
      <c r="AK35" s="164"/>
      <c r="AL35" s="164"/>
      <c r="AM35" s="164"/>
      <c r="AN35" s="164"/>
    </row>
    <row r="36" spans="1:40" x14ac:dyDescent="0.25">
      <c r="A36" t="s">
        <v>104</v>
      </c>
      <c r="B36" t="s">
        <v>107</v>
      </c>
      <c r="C36" s="7"/>
      <c r="D36" s="7">
        <v>42.280149999999999</v>
      </c>
      <c r="E36" s="7">
        <v>38.175699999999999</v>
      </c>
      <c r="F36" s="7">
        <v>33.360909999999997</v>
      </c>
      <c r="G36" s="7">
        <v>33.97466</v>
      </c>
      <c r="H36" s="7">
        <v>35.367449999999998</v>
      </c>
      <c r="I36" s="7">
        <v>51.002630000000003</v>
      </c>
      <c r="J36" s="7">
        <v>50.79148</v>
      </c>
      <c r="K36" s="7">
        <v>55.688040000000001</v>
      </c>
      <c r="L36" s="7">
        <v>53.745919999999998</v>
      </c>
      <c r="M36" s="7"/>
      <c r="N36" s="7"/>
      <c r="V36" s="169"/>
      <c r="W36" s="236"/>
      <c r="X36" s="237"/>
      <c r="Y36" s="236"/>
      <c r="Z36" s="237"/>
      <c r="AA36" s="237"/>
      <c r="AB36" s="236"/>
      <c r="AC36" s="170"/>
      <c r="AD36" s="69"/>
      <c r="AE36" s="69"/>
      <c r="AF36" s="69"/>
      <c r="AG36" s="68"/>
      <c r="AH36" s="69"/>
      <c r="AI36" s="164"/>
      <c r="AJ36" s="164"/>
      <c r="AK36" s="164"/>
      <c r="AL36" s="164"/>
      <c r="AM36" s="164"/>
      <c r="AN36" s="164"/>
    </row>
    <row r="37" spans="1:40" x14ac:dyDescent="0.25">
      <c r="A37" t="s">
        <v>104</v>
      </c>
      <c r="B37" t="s">
        <v>111</v>
      </c>
      <c r="C37" s="7"/>
      <c r="D37" s="7">
        <v>34.910029999999999</v>
      </c>
      <c r="E37" s="7">
        <v>33.918559999999999</v>
      </c>
      <c r="F37" s="7">
        <v>29.523299999999999</v>
      </c>
      <c r="G37" s="7">
        <v>31.64742</v>
      </c>
      <c r="H37" s="7">
        <v>30.00705</v>
      </c>
      <c r="I37" s="7">
        <v>34.353149999999999</v>
      </c>
      <c r="J37" s="7">
        <v>33.016840000000002</v>
      </c>
      <c r="K37" s="7">
        <v>35.152200000000001</v>
      </c>
      <c r="L37" s="7">
        <v>35.34778</v>
      </c>
      <c r="M37" s="7"/>
      <c r="N37" s="7"/>
      <c r="V37" s="168"/>
      <c r="W37" s="173"/>
      <c r="X37" s="173"/>
      <c r="Y37" s="173"/>
      <c r="Z37" s="173"/>
      <c r="AA37" s="173"/>
      <c r="AB37" s="173"/>
      <c r="AC37" s="170"/>
      <c r="AD37" s="69"/>
      <c r="AE37" s="69"/>
      <c r="AF37" s="69"/>
      <c r="AG37" s="68"/>
      <c r="AH37" s="69"/>
      <c r="AI37" s="164"/>
      <c r="AJ37" s="164"/>
      <c r="AK37" s="164"/>
      <c r="AL37" s="164"/>
      <c r="AM37" s="164"/>
      <c r="AN37" s="164"/>
    </row>
    <row r="38" spans="1:40" ht="15" x14ac:dyDescent="0.25">
      <c r="A38" t="s">
        <v>104</v>
      </c>
      <c r="B38" t="s">
        <v>108</v>
      </c>
      <c r="C38" s="7"/>
      <c r="D38" s="7">
        <v>35</v>
      </c>
      <c r="E38" s="7">
        <v>34.007950000000001</v>
      </c>
      <c r="F38" s="7">
        <v>28.735910000000001</v>
      </c>
      <c r="G38" s="7">
        <v>27.82912</v>
      </c>
      <c r="H38" s="7">
        <v>25.207239999999999</v>
      </c>
      <c r="I38" s="7">
        <v>32.510919999999999</v>
      </c>
      <c r="J38" s="7">
        <v>30.654050000000002</v>
      </c>
      <c r="K38" s="7">
        <v>34.776910000000001</v>
      </c>
      <c r="L38" s="7">
        <v>32.916440000000001</v>
      </c>
      <c r="M38" s="7"/>
      <c r="N38" s="7"/>
      <c r="V38" s="7"/>
      <c r="W38" s="238"/>
      <c r="X38" s="238"/>
      <c r="Y38" s="238"/>
      <c r="Z38" s="238"/>
      <c r="AA38" s="238"/>
      <c r="AB38" s="238"/>
      <c r="AC38" s="69"/>
      <c r="AD38" s="69"/>
      <c r="AE38" s="69"/>
      <c r="AF38" s="69"/>
      <c r="AG38" s="68"/>
      <c r="AH38" s="69"/>
      <c r="AI38" s="164"/>
      <c r="AJ38" s="164"/>
      <c r="AK38" s="164"/>
      <c r="AL38" s="164"/>
      <c r="AM38" s="164"/>
      <c r="AN38" s="164"/>
    </row>
    <row r="39" spans="1:40" ht="15" x14ac:dyDescent="0.25">
      <c r="A39" t="s">
        <v>103</v>
      </c>
      <c r="B39" t="s">
        <v>109</v>
      </c>
      <c r="C39" s="7">
        <v>38.819049999999997</v>
      </c>
      <c r="D39" s="7">
        <v>41.06232</v>
      </c>
      <c r="E39" s="7">
        <v>36.961419999999997</v>
      </c>
      <c r="F39" s="7">
        <v>33.047530000000002</v>
      </c>
      <c r="G39" s="7">
        <v>33.83849</v>
      </c>
      <c r="H39" s="7">
        <v>32.923310000000001</v>
      </c>
      <c r="I39" s="7">
        <v>43.855080000000001</v>
      </c>
      <c r="J39" s="7">
        <v>42.335050000000003</v>
      </c>
      <c r="K39" s="7">
        <v>46.400019999999998</v>
      </c>
      <c r="L39" s="7">
        <v>45.23997</v>
      </c>
      <c r="M39" s="7"/>
      <c r="N39" s="7"/>
      <c r="AC39" s="166"/>
      <c r="AD39" s="166"/>
      <c r="AE39" s="166"/>
      <c r="AF39" s="166"/>
      <c r="AG39" s="167"/>
      <c r="AH39" s="166"/>
      <c r="AI39" s="164"/>
      <c r="AJ39" s="164"/>
      <c r="AK39" s="164"/>
      <c r="AL39" s="164"/>
      <c r="AM39" s="164"/>
      <c r="AN39" s="164"/>
    </row>
    <row r="40" spans="1:40" ht="15" x14ac:dyDescent="0.25">
      <c r="A40" t="s">
        <v>103</v>
      </c>
      <c r="B40" t="s">
        <v>110</v>
      </c>
      <c r="C40" s="7"/>
      <c r="D40" s="7">
        <v>43.382640000000002</v>
      </c>
      <c r="E40" s="7">
        <v>41.029029999999999</v>
      </c>
      <c r="F40" s="7">
        <v>37.427140000000001</v>
      </c>
      <c r="G40" s="7">
        <v>38.214460000000003</v>
      </c>
      <c r="H40" s="7">
        <v>38.005459999999999</v>
      </c>
      <c r="I40" s="7">
        <v>53.089660000000002</v>
      </c>
      <c r="J40" s="7">
        <v>51.882089999999998</v>
      </c>
      <c r="K40" s="7">
        <v>57.702620000000003</v>
      </c>
      <c r="L40" s="7">
        <v>58.731409999999997</v>
      </c>
      <c r="M40" s="7"/>
      <c r="N40" s="7"/>
      <c r="AC40" s="166"/>
      <c r="AD40" s="166"/>
      <c r="AE40" s="166"/>
      <c r="AF40" s="166"/>
      <c r="AG40" s="167"/>
      <c r="AH40" s="166"/>
      <c r="AI40" s="164"/>
      <c r="AJ40" s="164"/>
      <c r="AK40" s="164"/>
      <c r="AL40" s="164"/>
      <c r="AM40" s="164"/>
      <c r="AN40" s="164"/>
    </row>
    <row r="41" spans="1:40" ht="15" x14ac:dyDescent="0.25">
      <c r="A41" t="s">
        <v>103</v>
      </c>
      <c r="B41" t="s">
        <v>107</v>
      </c>
      <c r="C41" s="7"/>
      <c r="D41" s="7">
        <v>43.045810000000003</v>
      </c>
      <c r="E41" s="7">
        <v>38.37323</v>
      </c>
      <c r="F41" s="7">
        <v>33.620350000000002</v>
      </c>
      <c r="G41" s="7">
        <v>34.056939999999997</v>
      </c>
      <c r="H41" s="7">
        <v>35.369729999999997</v>
      </c>
      <c r="I41" s="7">
        <v>51.735349999999997</v>
      </c>
      <c r="J41" s="7">
        <v>51.055390000000003</v>
      </c>
      <c r="K41" s="7">
        <v>56.071159999999999</v>
      </c>
      <c r="L41" s="7">
        <v>54.391240000000003</v>
      </c>
      <c r="M41" s="7"/>
      <c r="N41" s="7"/>
      <c r="AC41" s="166"/>
      <c r="AD41" s="166"/>
      <c r="AE41" s="166"/>
      <c r="AF41" s="166"/>
      <c r="AG41" s="167"/>
      <c r="AH41" s="166"/>
      <c r="AI41" s="164"/>
      <c r="AJ41" s="164"/>
      <c r="AK41" s="164"/>
      <c r="AL41" s="164"/>
      <c r="AM41" s="164"/>
      <c r="AN41" s="164"/>
    </row>
    <row r="42" spans="1:40" ht="15" x14ac:dyDescent="0.25">
      <c r="A42" t="s">
        <v>103</v>
      </c>
      <c r="B42" t="s">
        <v>111</v>
      </c>
      <c r="C42" s="7"/>
      <c r="D42" s="7">
        <v>35.410710000000002</v>
      </c>
      <c r="E42" s="7">
        <v>34.038170000000001</v>
      </c>
      <c r="F42" s="7">
        <v>29.655570000000001</v>
      </c>
      <c r="G42" s="7">
        <v>31.68421</v>
      </c>
      <c r="H42" s="7">
        <v>29.926819999999999</v>
      </c>
      <c r="I42" s="7">
        <v>34.225380000000001</v>
      </c>
      <c r="J42" s="7">
        <v>33.110990000000001</v>
      </c>
      <c r="K42" s="7">
        <v>35.445540000000001</v>
      </c>
      <c r="L42" s="7">
        <v>35.720599999999997</v>
      </c>
      <c r="M42" s="7"/>
      <c r="N42" s="7"/>
      <c r="AC42" s="166"/>
      <c r="AD42" s="166"/>
      <c r="AE42" s="166"/>
      <c r="AF42" s="166"/>
      <c r="AG42" s="167"/>
      <c r="AH42" s="166"/>
      <c r="AI42" s="164"/>
      <c r="AJ42" s="164"/>
      <c r="AK42" s="164"/>
      <c r="AL42" s="164"/>
      <c r="AM42" s="164"/>
      <c r="AN42" s="164"/>
    </row>
    <row r="43" spans="1:40" ht="15" x14ac:dyDescent="0.25">
      <c r="A43" t="s">
        <v>103</v>
      </c>
      <c r="B43" t="s">
        <v>108</v>
      </c>
      <c r="C43" s="7"/>
      <c r="D43" s="7">
        <v>35</v>
      </c>
      <c r="E43" s="7">
        <v>34.088569999999997</v>
      </c>
      <c r="F43" s="7">
        <v>28.818010000000001</v>
      </c>
      <c r="G43" s="7">
        <v>27.832550000000001</v>
      </c>
      <c r="H43" s="7">
        <v>25.149360000000001</v>
      </c>
      <c r="I43" s="7">
        <v>32.361350000000002</v>
      </c>
      <c r="J43" s="7">
        <v>30.803229999999999</v>
      </c>
      <c r="K43" s="7">
        <v>35.04119</v>
      </c>
      <c r="L43" s="7">
        <v>33.27319</v>
      </c>
      <c r="M43" s="7"/>
      <c r="N43" s="7"/>
      <c r="AC43" s="166"/>
      <c r="AD43" s="166"/>
      <c r="AE43" s="166"/>
      <c r="AF43" s="166"/>
      <c r="AG43" s="167"/>
      <c r="AH43" s="166"/>
      <c r="AI43" s="164"/>
      <c r="AJ43" s="164"/>
      <c r="AK43" s="164"/>
      <c r="AL43" s="164"/>
      <c r="AM43" s="164"/>
      <c r="AN43" s="164"/>
    </row>
    <row r="44" spans="1:40" ht="15" x14ac:dyDescent="0.25">
      <c r="A44" t="s">
        <v>102</v>
      </c>
      <c r="B44" t="s">
        <v>109</v>
      </c>
      <c r="C44" s="7">
        <v>46.183410000000002</v>
      </c>
      <c r="D44" s="7">
        <v>47.757129999999997</v>
      </c>
      <c r="E44" s="7">
        <v>41.345289999999999</v>
      </c>
      <c r="F44" s="7">
        <v>37.327039999999997</v>
      </c>
      <c r="G44" s="7">
        <v>38.621450000000003</v>
      </c>
      <c r="H44" s="7">
        <v>38.306829999999998</v>
      </c>
      <c r="I44" s="7">
        <v>44.171869999999998</v>
      </c>
      <c r="J44" s="7">
        <v>42.597639999999998</v>
      </c>
      <c r="K44" s="7">
        <v>46.926349999999999</v>
      </c>
      <c r="L44" s="7">
        <v>45.937019999999997</v>
      </c>
      <c r="M44" s="7"/>
      <c r="N44" s="7"/>
      <c r="AC44" s="166"/>
      <c r="AD44" s="166"/>
      <c r="AE44" s="166"/>
      <c r="AF44" s="166"/>
      <c r="AG44" s="167"/>
      <c r="AH44" s="166"/>
      <c r="AI44" s="164"/>
      <c r="AJ44" s="164"/>
      <c r="AK44" s="164"/>
      <c r="AL44" s="164"/>
      <c r="AM44" s="164"/>
      <c r="AN44" s="164"/>
    </row>
    <row r="45" spans="1:40" ht="15" x14ac:dyDescent="0.25">
      <c r="A45" t="s">
        <v>102</v>
      </c>
      <c r="B45" t="s">
        <v>110</v>
      </c>
      <c r="C45" s="7"/>
      <c r="D45" s="7">
        <v>50.900680000000001</v>
      </c>
      <c r="E45" s="7">
        <v>46.599020000000003</v>
      </c>
      <c r="F45" s="7">
        <v>43.092379999999999</v>
      </c>
      <c r="G45" s="7">
        <v>44.394269999999999</v>
      </c>
      <c r="H45" s="7">
        <v>45.380969999999998</v>
      </c>
      <c r="I45" s="7">
        <v>53.509500000000003</v>
      </c>
      <c r="J45" s="7">
        <v>52.262770000000003</v>
      </c>
      <c r="K45" s="7">
        <v>58.112569999999998</v>
      </c>
      <c r="L45" s="7">
        <v>59.734099999999998</v>
      </c>
      <c r="M45" s="7"/>
      <c r="N45" s="7"/>
      <c r="AC45" s="166"/>
      <c r="AD45" s="166"/>
      <c r="AE45" s="166"/>
      <c r="AF45" s="166"/>
      <c r="AG45" s="167"/>
      <c r="AH45" s="166"/>
      <c r="AI45" s="164"/>
      <c r="AJ45" s="164"/>
      <c r="AK45" s="164"/>
      <c r="AL45" s="164"/>
      <c r="AM45" s="164"/>
      <c r="AN45" s="164"/>
    </row>
    <row r="46" spans="1:40" ht="15" x14ac:dyDescent="0.25">
      <c r="A46" t="s">
        <v>102</v>
      </c>
      <c r="B46" t="s">
        <v>107</v>
      </c>
      <c r="C46" s="7"/>
      <c r="D46" s="7">
        <v>50.124040000000001</v>
      </c>
      <c r="E46" s="7">
        <v>43.122199999999999</v>
      </c>
      <c r="F46" s="7">
        <v>38.063339999999997</v>
      </c>
      <c r="G46" s="7">
        <v>38.884720000000002</v>
      </c>
      <c r="H46" s="7">
        <v>41.072719999999997</v>
      </c>
      <c r="I46" s="7">
        <v>52.140779999999999</v>
      </c>
      <c r="J46" s="7">
        <v>51.35172</v>
      </c>
      <c r="K46" s="7">
        <v>56.933979999999998</v>
      </c>
      <c r="L46" s="7">
        <v>55.571469999999998</v>
      </c>
      <c r="M46" s="7"/>
      <c r="N46" s="7"/>
      <c r="AC46" s="166"/>
      <c r="AD46" s="166"/>
      <c r="AE46" s="166"/>
      <c r="AF46" s="166"/>
      <c r="AG46" s="167"/>
      <c r="AH46" s="166"/>
      <c r="AI46" s="164"/>
      <c r="AJ46" s="164"/>
      <c r="AK46" s="164"/>
      <c r="AL46" s="164"/>
      <c r="AM46" s="164"/>
      <c r="AN46" s="164"/>
    </row>
    <row r="47" spans="1:40" ht="15" x14ac:dyDescent="0.25">
      <c r="A47" t="s">
        <v>102</v>
      </c>
      <c r="B47" t="s">
        <v>111</v>
      </c>
      <c r="C47" s="7"/>
      <c r="D47" s="7">
        <v>40.091749999999998</v>
      </c>
      <c r="E47" s="7">
        <v>37.635930000000002</v>
      </c>
      <c r="F47" s="7">
        <v>32.937579999999997</v>
      </c>
      <c r="G47" s="7">
        <v>35.757800000000003</v>
      </c>
      <c r="H47" s="7">
        <v>33.992229999999999</v>
      </c>
      <c r="I47" s="7">
        <v>34.40072</v>
      </c>
      <c r="J47" s="7">
        <v>33.346739999999997</v>
      </c>
      <c r="K47" s="7">
        <v>35.709530000000001</v>
      </c>
      <c r="L47" s="7">
        <v>36.215890000000002</v>
      </c>
      <c r="M47" s="7"/>
      <c r="N47" s="7"/>
      <c r="W47" s="69"/>
      <c r="X47" s="69"/>
      <c r="Y47" s="69"/>
      <c r="Z47" s="69"/>
      <c r="AA47" s="69"/>
      <c r="AB47" s="69"/>
      <c r="AC47" s="166"/>
      <c r="AD47" s="166"/>
      <c r="AE47" s="166"/>
      <c r="AF47" s="166"/>
      <c r="AG47" s="167"/>
      <c r="AH47" s="166"/>
      <c r="AI47" s="164"/>
      <c r="AJ47" s="164"/>
      <c r="AK47" s="164"/>
      <c r="AL47" s="164"/>
      <c r="AM47" s="164"/>
      <c r="AN47" s="164"/>
    </row>
    <row r="48" spans="1:40" ht="15" x14ac:dyDescent="0.25">
      <c r="A48" t="s">
        <v>102</v>
      </c>
      <c r="B48" t="s">
        <v>108</v>
      </c>
      <c r="C48" s="7"/>
      <c r="D48" s="7">
        <v>40</v>
      </c>
      <c r="E48" s="7">
        <v>37.836550000000003</v>
      </c>
      <c r="F48" s="7">
        <v>32.014629999999997</v>
      </c>
      <c r="G48" s="7">
        <v>31.494309999999999</v>
      </c>
      <c r="H48" s="7">
        <v>29.057189999999999</v>
      </c>
      <c r="I48" s="7">
        <v>32.483989999999999</v>
      </c>
      <c r="J48" s="7">
        <v>31.00732</v>
      </c>
      <c r="K48" s="7">
        <v>35.365380000000002</v>
      </c>
      <c r="L48" s="7">
        <v>33.68609</v>
      </c>
      <c r="M48" s="7"/>
      <c r="N48" s="7"/>
      <c r="W48" s="69"/>
      <c r="X48" s="69"/>
      <c r="Y48" s="69"/>
      <c r="Z48" s="69"/>
      <c r="AA48" s="69"/>
      <c r="AB48" s="69"/>
      <c r="AC48" s="166"/>
      <c r="AD48" s="166"/>
      <c r="AE48" s="166"/>
      <c r="AF48" s="166"/>
      <c r="AG48" s="167"/>
      <c r="AH48" s="166"/>
      <c r="AI48" s="164"/>
      <c r="AJ48" s="164"/>
      <c r="AK48" s="164"/>
      <c r="AL48" s="164"/>
      <c r="AM48" s="164"/>
      <c r="AN48" s="164"/>
    </row>
    <row r="49" spans="1:40" ht="15" x14ac:dyDescent="0.25">
      <c r="A49" t="s">
        <v>101</v>
      </c>
      <c r="B49" t="s">
        <v>109</v>
      </c>
      <c r="C49" s="7">
        <v>46.997839999999997</v>
      </c>
      <c r="D49" s="7">
        <v>48.308889999999998</v>
      </c>
      <c r="E49" s="7">
        <v>41.467309999999998</v>
      </c>
      <c r="F49" s="7">
        <v>37.422800000000002</v>
      </c>
      <c r="G49" s="7">
        <v>38.679670000000002</v>
      </c>
      <c r="H49" s="7">
        <v>38.167729999999999</v>
      </c>
      <c r="I49" s="7">
        <v>44.134729999999998</v>
      </c>
      <c r="J49" s="7">
        <v>43.404330000000002</v>
      </c>
      <c r="K49" s="7">
        <v>48.173079999999999</v>
      </c>
      <c r="L49" s="7">
        <v>46.933410000000002</v>
      </c>
      <c r="M49" s="7"/>
      <c r="N49" s="7"/>
      <c r="W49" s="69"/>
      <c r="X49" s="69"/>
      <c r="Y49" s="69"/>
      <c r="Z49" s="69"/>
      <c r="AA49" s="69"/>
      <c r="AB49" s="69"/>
      <c r="AC49" s="166"/>
      <c r="AD49" s="166"/>
      <c r="AE49" s="166"/>
      <c r="AF49" s="166"/>
      <c r="AG49" s="167"/>
      <c r="AH49" s="166"/>
      <c r="AI49" s="164"/>
      <c r="AJ49" s="164"/>
      <c r="AK49" s="164"/>
      <c r="AL49" s="164"/>
      <c r="AM49" s="164"/>
      <c r="AN49" s="164"/>
    </row>
    <row r="50" spans="1:40" ht="15" x14ac:dyDescent="0.25">
      <c r="A50" t="s">
        <v>101</v>
      </c>
      <c r="B50" t="s">
        <v>110</v>
      </c>
      <c r="C50" s="7"/>
      <c r="D50" s="7">
        <v>51.561509999999998</v>
      </c>
      <c r="E50" s="7">
        <v>46.760260000000002</v>
      </c>
      <c r="F50" s="7">
        <v>43.232520000000001</v>
      </c>
      <c r="G50" s="7">
        <v>44.484299999999998</v>
      </c>
      <c r="H50" s="7">
        <v>45.196710000000003</v>
      </c>
      <c r="I50" s="7">
        <v>53.421930000000003</v>
      </c>
      <c r="J50" s="7">
        <v>52.869540000000001</v>
      </c>
      <c r="K50" s="7">
        <v>66.813029999999998</v>
      </c>
      <c r="L50" s="7">
        <v>60.48939</v>
      </c>
      <c r="M50" s="7"/>
      <c r="N50" s="7"/>
      <c r="Y50" s="166"/>
      <c r="Z50" s="166"/>
      <c r="AA50" s="166"/>
      <c r="AB50" s="166"/>
      <c r="AC50" s="166"/>
      <c r="AD50" s="166"/>
      <c r="AE50" s="166"/>
      <c r="AF50" s="166"/>
      <c r="AG50" s="167"/>
      <c r="AH50" s="166"/>
      <c r="AI50" s="164"/>
      <c r="AJ50" s="164"/>
      <c r="AK50" s="164"/>
      <c r="AL50" s="164"/>
      <c r="AM50" s="164"/>
      <c r="AN50" s="164"/>
    </row>
    <row r="51" spans="1:40" ht="15" x14ac:dyDescent="0.25">
      <c r="A51" t="s">
        <v>101</v>
      </c>
      <c r="B51" t="s">
        <v>107</v>
      </c>
      <c r="C51" s="7"/>
      <c r="D51" s="7">
        <v>50.659689999999998</v>
      </c>
      <c r="E51" s="7">
        <v>43.247630000000001</v>
      </c>
      <c r="F51" s="7">
        <v>38.15746</v>
      </c>
      <c r="G51" s="7">
        <v>38.945999999999998</v>
      </c>
      <c r="H51" s="7">
        <v>40.894829999999999</v>
      </c>
      <c r="I51" s="7">
        <v>51.931060000000002</v>
      </c>
      <c r="J51" s="7">
        <v>51.69547</v>
      </c>
      <c r="K51" s="7">
        <v>57.39329</v>
      </c>
      <c r="L51" s="7">
        <v>55.722369999999998</v>
      </c>
      <c r="M51" s="7"/>
      <c r="N51" s="7"/>
      <c r="Y51" s="166"/>
      <c r="Z51" s="166"/>
      <c r="AA51" s="166"/>
      <c r="AB51" s="166"/>
      <c r="AC51" s="166"/>
      <c r="AD51" s="166"/>
      <c r="AE51" s="166"/>
      <c r="AF51" s="166"/>
      <c r="AG51" s="167"/>
      <c r="AH51" s="166"/>
      <c r="AI51" s="164"/>
      <c r="AJ51" s="164"/>
      <c r="AK51" s="164"/>
      <c r="AL51" s="164"/>
      <c r="AM51" s="164"/>
      <c r="AN51" s="164"/>
    </row>
    <row r="52" spans="1:40" ht="15" x14ac:dyDescent="0.25">
      <c r="A52" t="s">
        <v>101</v>
      </c>
      <c r="B52" t="s">
        <v>111</v>
      </c>
      <c r="C52" s="7"/>
      <c r="D52" s="7">
        <v>44.930340000000001</v>
      </c>
      <c r="E52" s="7">
        <v>41.23997</v>
      </c>
      <c r="F52" s="7">
        <v>35.836919999999999</v>
      </c>
      <c r="G52" s="7">
        <v>35.786070000000002</v>
      </c>
      <c r="H52" s="7">
        <v>36.107680000000002</v>
      </c>
      <c r="I52" s="7">
        <v>34.373820000000002</v>
      </c>
      <c r="J52" s="7">
        <v>33.949739999999998</v>
      </c>
      <c r="K52" s="7">
        <v>38.904940000000003</v>
      </c>
      <c r="L52" s="7">
        <v>36.813569999999999</v>
      </c>
      <c r="M52" s="7"/>
      <c r="N52" s="7"/>
      <c r="Y52" s="166"/>
      <c r="Z52" s="166"/>
      <c r="AA52" s="166"/>
      <c r="AB52" s="166"/>
      <c r="AC52" s="166"/>
      <c r="AD52" s="166"/>
      <c r="AE52" s="166"/>
      <c r="AF52" s="166"/>
      <c r="AG52" s="167"/>
      <c r="AH52" s="166"/>
      <c r="AI52" s="164"/>
      <c r="AJ52" s="164"/>
      <c r="AK52" s="164"/>
      <c r="AL52" s="164"/>
      <c r="AM52" s="164"/>
      <c r="AN52" s="164"/>
    </row>
    <row r="53" spans="1:40" ht="15" x14ac:dyDescent="0.25">
      <c r="A53" t="s">
        <v>101</v>
      </c>
      <c r="B53" t="s">
        <v>108</v>
      </c>
      <c r="C53" s="7"/>
      <c r="D53" s="7">
        <v>41.632219999999997</v>
      </c>
      <c r="E53" s="7">
        <v>37.941240000000001</v>
      </c>
      <c r="F53" s="7">
        <v>32.076059999999998</v>
      </c>
      <c r="G53" s="7">
        <v>31.544560000000001</v>
      </c>
      <c r="H53" s="7">
        <v>29.000679999999999</v>
      </c>
      <c r="I53" s="7">
        <v>32.454720000000002</v>
      </c>
      <c r="J53" s="7">
        <v>31.752279999999999</v>
      </c>
      <c r="K53" s="7">
        <v>36.295969999999997</v>
      </c>
      <c r="L53" s="7">
        <v>34.550600000000003</v>
      </c>
      <c r="M53" s="7"/>
      <c r="N53" s="7"/>
      <c r="Y53" s="166"/>
      <c r="Z53" s="166"/>
      <c r="AA53" s="166"/>
      <c r="AB53" s="166"/>
      <c r="AC53" s="166"/>
      <c r="AD53" s="166"/>
      <c r="AE53" s="166"/>
      <c r="AF53" s="166"/>
      <c r="AG53" s="167"/>
      <c r="AH53" s="166"/>
      <c r="AI53" s="164"/>
      <c r="AJ53" s="164"/>
      <c r="AK53" s="164"/>
      <c r="AL53" s="164"/>
      <c r="AM53" s="164"/>
      <c r="AN53" s="164"/>
    </row>
    <row r="54" spans="1:40" ht="15" x14ac:dyDescent="0.25">
      <c r="A54" t="s">
        <v>100</v>
      </c>
      <c r="B54" t="s">
        <v>109</v>
      </c>
      <c r="C54" s="7">
        <v>82.965590000000006</v>
      </c>
      <c r="D54" s="7">
        <v>77.434520000000006</v>
      </c>
      <c r="E54" s="7">
        <v>60.665770000000002</v>
      </c>
      <c r="F54" s="7">
        <v>54.827100000000002</v>
      </c>
      <c r="G54" s="7">
        <v>55.710889999999999</v>
      </c>
      <c r="H54" s="7">
        <v>53.677210000000002</v>
      </c>
      <c r="I54" s="7">
        <v>52.886330000000001</v>
      </c>
      <c r="J54" s="7">
        <v>51.499079999999999</v>
      </c>
      <c r="K54" s="7">
        <v>50.610819999999997</v>
      </c>
      <c r="L54" s="7">
        <v>48.25141</v>
      </c>
      <c r="M54" s="7"/>
      <c r="N54" s="7"/>
      <c r="Y54" s="166"/>
      <c r="Z54" s="166"/>
      <c r="AA54" s="166"/>
      <c r="AB54" s="166"/>
      <c r="AC54" s="166"/>
      <c r="AD54" s="166"/>
      <c r="AE54" s="166"/>
      <c r="AF54" s="166"/>
      <c r="AG54" s="167"/>
      <c r="AH54" s="166"/>
      <c r="AI54" s="164"/>
      <c r="AJ54" s="164"/>
      <c r="AK54" s="164"/>
      <c r="AL54" s="164"/>
      <c r="AM54" s="164"/>
      <c r="AN54" s="164"/>
    </row>
    <row r="55" spans="1:40" ht="15" x14ac:dyDescent="0.25">
      <c r="A55" t="s">
        <v>100</v>
      </c>
      <c r="B55" t="s">
        <v>110</v>
      </c>
      <c r="C55" s="7"/>
      <c r="D55" s="7">
        <v>87.903869999999998</v>
      </c>
      <c r="E55" s="7">
        <v>74.126320000000007</v>
      </c>
      <c r="F55" s="7">
        <v>69.758920000000003</v>
      </c>
      <c r="G55" s="7">
        <v>71.077070000000006</v>
      </c>
      <c r="H55" s="7">
        <v>70.069839999999999</v>
      </c>
      <c r="I55" s="7">
        <v>69.719930000000005</v>
      </c>
      <c r="J55" s="7">
        <v>73.81711</v>
      </c>
      <c r="K55" s="7">
        <v>75.771889999999999</v>
      </c>
      <c r="L55" s="7">
        <v>74.353980000000007</v>
      </c>
      <c r="M55" s="7"/>
      <c r="N55" s="7"/>
      <c r="Y55" s="166"/>
      <c r="Z55" s="166"/>
      <c r="AA55" s="166"/>
      <c r="AB55" s="166"/>
      <c r="AC55" s="166"/>
      <c r="AD55" s="166"/>
      <c r="AE55" s="166"/>
      <c r="AF55" s="166"/>
      <c r="AG55" s="167"/>
      <c r="AH55" s="166"/>
      <c r="AI55" s="164"/>
      <c r="AJ55" s="164"/>
      <c r="AK55" s="164"/>
      <c r="AL55" s="164"/>
      <c r="AM55" s="164"/>
      <c r="AN55" s="164"/>
    </row>
    <row r="56" spans="1:40" ht="15" x14ac:dyDescent="0.25">
      <c r="A56" t="s">
        <v>100</v>
      </c>
      <c r="B56" t="s">
        <v>107</v>
      </c>
      <c r="C56" s="7"/>
      <c r="D56" s="7">
        <v>77.762879999999996</v>
      </c>
      <c r="E56" s="7">
        <v>62.380339999999997</v>
      </c>
      <c r="F56" s="7">
        <v>54.899329999999999</v>
      </c>
      <c r="G56" s="7">
        <v>55.73677</v>
      </c>
      <c r="H56" s="7">
        <v>54.034869999999998</v>
      </c>
      <c r="I56" s="7">
        <v>53.802819999999997</v>
      </c>
      <c r="J56" s="7">
        <v>51.974629999999998</v>
      </c>
      <c r="K56" s="7">
        <v>51.4495</v>
      </c>
      <c r="L56" s="7">
        <v>49.423220000000001</v>
      </c>
      <c r="M56" s="7"/>
      <c r="N56" s="7"/>
      <c r="Y56" s="166"/>
      <c r="Z56" s="166"/>
      <c r="AA56" s="166"/>
      <c r="AB56" s="166"/>
      <c r="AC56" s="166"/>
      <c r="AD56" s="166"/>
      <c r="AE56" s="166"/>
      <c r="AF56" s="166"/>
      <c r="AG56" s="167"/>
      <c r="AH56" s="166"/>
      <c r="AI56" s="164"/>
      <c r="AJ56" s="164"/>
      <c r="AK56" s="164"/>
      <c r="AL56" s="164"/>
      <c r="AM56" s="164"/>
      <c r="AN56" s="164"/>
    </row>
    <row r="57" spans="1:40" ht="15" x14ac:dyDescent="0.25">
      <c r="A57" t="s">
        <v>100</v>
      </c>
      <c r="B57" t="s">
        <v>111</v>
      </c>
      <c r="C57" s="7"/>
      <c r="D57" s="7">
        <v>59.660510000000002</v>
      </c>
      <c r="E57" s="7">
        <v>53.563630000000003</v>
      </c>
      <c r="F57" s="7">
        <v>46.072769999999998</v>
      </c>
      <c r="G57" s="7">
        <v>46.872239999999998</v>
      </c>
      <c r="H57" s="7">
        <v>45.498019999999997</v>
      </c>
      <c r="I57" s="7">
        <v>37.62041</v>
      </c>
      <c r="J57" s="7">
        <v>35.27346</v>
      </c>
      <c r="K57" s="7">
        <v>34.71481</v>
      </c>
      <c r="L57" s="7">
        <v>33.415210000000002</v>
      </c>
      <c r="M57" s="7"/>
      <c r="N57" s="7"/>
      <c r="Y57" s="166"/>
      <c r="Z57" s="166"/>
      <c r="AA57" s="166"/>
      <c r="AB57" s="166"/>
      <c r="AC57" s="166"/>
      <c r="AD57" s="166"/>
      <c r="AE57" s="166"/>
      <c r="AF57" s="166"/>
      <c r="AG57" s="167"/>
      <c r="AH57" s="166"/>
      <c r="AI57" s="164"/>
      <c r="AJ57" s="164"/>
      <c r="AK57" s="164"/>
      <c r="AL57" s="164"/>
      <c r="AM57" s="164"/>
      <c r="AN57" s="164"/>
    </row>
    <row r="58" spans="1:40" ht="15" x14ac:dyDescent="0.25">
      <c r="A58" t="s">
        <v>100</v>
      </c>
      <c r="B58" t="s">
        <v>108</v>
      </c>
      <c r="C58" s="7"/>
      <c r="D58" s="7">
        <v>59.749650000000003</v>
      </c>
      <c r="E58" s="7">
        <v>53.547319999999999</v>
      </c>
      <c r="F58" s="7">
        <v>45.921010000000003</v>
      </c>
      <c r="G58" s="7">
        <v>46.319569999999999</v>
      </c>
      <c r="H58" s="7">
        <v>44.776539999999997</v>
      </c>
      <c r="I58" s="7">
        <v>37.509459999999997</v>
      </c>
      <c r="J58" s="7">
        <v>35.165430000000001</v>
      </c>
      <c r="K58" s="7">
        <v>34.624609999999997</v>
      </c>
      <c r="L58" s="7">
        <v>33.120939999999997</v>
      </c>
      <c r="M58" s="7"/>
      <c r="N58" s="7"/>
      <c r="Y58" s="166"/>
      <c r="Z58" s="166"/>
      <c r="AA58" s="166"/>
      <c r="AB58" s="166"/>
      <c r="AC58" s="166"/>
      <c r="AD58" s="166"/>
      <c r="AE58" s="166"/>
      <c r="AF58" s="166"/>
      <c r="AG58" s="167"/>
      <c r="AH58" s="166"/>
      <c r="AI58" s="164"/>
      <c r="AJ58" s="164"/>
      <c r="AK58" s="164"/>
      <c r="AL58" s="164"/>
      <c r="AM58" s="164"/>
      <c r="AN58" s="164"/>
    </row>
    <row r="59" spans="1:40" ht="15" x14ac:dyDescent="0.25">
      <c r="A59" t="s">
        <v>99</v>
      </c>
      <c r="B59" t="s">
        <v>109</v>
      </c>
      <c r="C59" s="7">
        <v>76.747839999999997</v>
      </c>
      <c r="D59" s="7">
        <v>73.841909999999999</v>
      </c>
      <c r="E59" s="7">
        <v>60.4069</v>
      </c>
      <c r="F59" s="7">
        <v>54.464089999999999</v>
      </c>
      <c r="G59" s="7">
        <v>56.718049999999998</v>
      </c>
      <c r="H59" s="7">
        <v>56.031260000000003</v>
      </c>
      <c r="I59" s="7">
        <v>51.773359999999997</v>
      </c>
      <c r="J59" s="7">
        <v>49.42239</v>
      </c>
      <c r="K59" s="7">
        <v>47.772489999999998</v>
      </c>
      <c r="L59" s="7">
        <v>44.416919999999998</v>
      </c>
      <c r="M59" s="7"/>
      <c r="N59" s="7"/>
      <c r="Y59" s="166"/>
      <c r="Z59" s="166"/>
      <c r="AA59" s="166"/>
      <c r="AB59" s="166"/>
      <c r="AC59" s="166"/>
      <c r="AD59" s="166"/>
      <c r="AE59" s="166"/>
      <c r="AF59" s="166"/>
      <c r="AG59" s="167"/>
      <c r="AH59" s="166"/>
      <c r="AI59" s="164"/>
      <c r="AJ59" s="164"/>
      <c r="AK59" s="164"/>
      <c r="AL59" s="164"/>
      <c r="AM59" s="164"/>
      <c r="AN59" s="164"/>
    </row>
    <row r="60" spans="1:40" ht="15" x14ac:dyDescent="0.25">
      <c r="A60" t="s">
        <v>99</v>
      </c>
      <c r="B60" t="s">
        <v>110</v>
      </c>
      <c r="C60" s="7"/>
      <c r="D60" s="7">
        <v>80.531850000000006</v>
      </c>
      <c r="E60" s="7">
        <v>70.543779999999998</v>
      </c>
      <c r="F60" s="7">
        <v>66.068669999999997</v>
      </c>
      <c r="G60" s="7">
        <v>69.206329999999994</v>
      </c>
      <c r="H60" s="7">
        <v>70.443719999999999</v>
      </c>
      <c r="I60" s="7">
        <v>66.863600000000005</v>
      </c>
      <c r="J60" s="7">
        <v>65.414749999999998</v>
      </c>
      <c r="K60" s="7">
        <v>66.383449999999996</v>
      </c>
      <c r="L60" s="7">
        <v>63.26294</v>
      </c>
      <c r="M60" s="7"/>
      <c r="N60" s="7"/>
      <c r="Y60" s="166"/>
      <c r="Z60" s="166"/>
      <c r="AA60" s="166"/>
      <c r="AB60" s="166"/>
      <c r="AC60" s="166"/>
      <c r="AD60" s="166"/>
      <c r="AE60" s="166"/>
      <c r="AF60" s="166"/>
      <c r="AG60" s="167"/>
      <c r="AH60" s="166"/>
      <c r="AI60" s="164"/>
      <c r="AJ60" s="164"/>
      <c r="AK60" s="164"/>
      <c r="AL60" s="164"/>
      <c r="AM60" s="164"/>
      <c r="AN60" s="164"/>
    </row>
    <row r="61" spans="1:40" ht="15" x14ac:dyDescent="0.25">
      <c r="A61" t="s">
        <v>99</v>
      </c>
      <c r="B61" t="s">
        <v>107</v>
      </c>
      <c r="C61" s="7"/>
      <c r="D61" s="7">
        <v>74.568010000000001</v>
      </c>
      <c r="E61" s="7">
        <v>62.026600000000002</v>
      </c>
      <c r="F61" s="7">
        <v>54.684080000000002</v>
      </c>
      <c r="G61" s="7">
        <v>56.789540000000002</v>
      </c>
      <c r="H61" s="7">
        <v>56.860750000000003</v>
      </c>
      <c r="I61" s="7">
        <v>52.664760000000001</v>
      </c>
      <c r="J61" s="7">
        <v>50.326160000000002</v>
      </c>
      <c r="K61" s="7">
        <v>49.033839999999998</v>
      </c>
      <c r="L61" s="7">
        <v>45.770240000000001</v>
      </c>
      <c r="M61" s="7"/>
      <c r="N61" s="7"/>
      <c r="Y61" s="166"/>
      <c r="Z61" s="166"/>
      <c r="AA61" s="166"/>
      <c r="AB61" s="166"/>
      <c r="AC61" s="166"/>
      <c r="AD61" s="166"/>
      <c r="AE61" s="166"/>
      <c r="AF61" s="166"/>
      <c r="AG61" s="167"/>
      <c r="AH61" s="164"/>
      <c r="AI61" s="164"/>
      <c r="AJ61" s="164"/>
      <c r="AK61" s="164"/>
      <c r="AL61" s="164"/>
      <c r="AM61" s="164"/>
      <c r="AN61" s="164"/>
    </row>
    <row r="62" spans="1:40" x14ac:dyDescent="0.25">
      <c r="A62" t="s">
        <v>99</v>
      </c>
      <c r="B62" t="s">
        <v>111</v>
      </c>
      <c r="C62" s="7"/>
      <c r="D62" s="7">
        <v>59.939300000000003</v>
      </c>
      <c r="E62" s="7">
        <v>54.173380000000002</v>
      </c>
      <c r="F62" s="7">
        <v>46.740720000000003</v>
      </c>
      <c r="G62" s="7">
        <v>48.857390000000002</v>
      </c>
      <c r="H62" s="7">
        <v>48.15016</v>
      </c>
      <c r="I62" s="7">
        <v>37.486890000000002</v>
      </c>
      <c r="J62" s="7">
        <v>35.00703</v>
      </c>
      <c r="K62" s="7">
        <v>33.933430000000001</v>
      </c>
      <c r="L62" s="7">
        <v>31.768190000000001</v>
      </c>
      <c r="M62" s="7"/>
      <c r="N62" s="7"/>
      <c r="Y62" s="166"/>
      <c r="Z62" s="166"/>
      <c r="AA62" s="166"/>
      <c r="AB62" s="166"/>
      <c r="AC62" s="166"/>
      <c r="AD62" s="166"/>
      <c r="AE62" s="164"/>
      <c r="AF62" s="165"/>
      <c r="AH62" s="164"/>
      <c r="AI62" s="164"/>
      <c r="AJ62" s="164"/>
      <c r="AK62" s="164"/>
      <c r="AL62" s="164"/>
      <c r="AM62" s="164"/>
      <c r="AN62" s="164"/>
    </row>
    <row r="63" spans="1:40" x14ac:dyDescent="0.25">
      <c r="A63" t="s">
        <v>99</v>
      </c>
      <c r="B63" t="s">
        <v>108</v>
      </c>
      <c r="C63" s="7"/>
      <c r="D63" s="7">
        <v>60.12771</v>
      </c>
      <c r="E63" s="7">
        <v>54.176470000000002</v>
      </c>
      <c r="F63" s="7">
        <v>46.440570000000001</v>
      </c>
      <c r="G63" s="7">
        <v>47.583539999999999</v>
      </c>
      <c r="H63" s="7">
        <v>46.792659999999998</v>
      </c>
      <c r="I63" s="7">
        <v>37.319249999999997</v>
      </c>
      <c r="J63" s="7">
        <v>34.711759999999998</v>
      </c>
      <c r="K63" s="7">
        <v>33.687289999999997</v>
      </c>
      <c r="L63" s="7">
        <v>31.25798</v>
      </c>
      <c r="M63" s="7"/>
      <c r="N63" s="7"/>
      <c r="Y63" s="166"/>
      <c r="Z63" s="166"/>
      <c r="AA63" s="166"/>
      <c r="AB63" s="166"/>
      <c r="AC63" s="166"/>
      <c r="AD63" s="166"/>
      <c r="AE63" s="164"/>
      <c r="AF63" s="165"/>
      <c r="AH63" s="164"/>
      <c r="AI63" s="164"/>
    </row>
    <row r="64" spans="1:40" x14ac:dyDescent="0.25">
      <c r="A64" t="s">
        <v>98</v>
      </c>
      <c r="B64" t="s">
        <v>109</v>
      </c>
      <c r="C64" s="7">
        <v>41.757869999999997</v>
      </c>
      <c r="D64" s="7">
        <v>43.930570000000003</v>
      </c>
      <c r="E64" s="7">
        <v>39.689219999999999</v>
      </c>
      <c r="F64" s="7">
        <v>35.41771</v>
      </c>
      <c r="G64" s="7">
        <v>36.733069999999998</v>
      </c>
      <c r="H64" s="7">
        <v>36.28763</v>
      </c>
      <c r="I64" s="7">
        <v>43.977060000000002</v>
      </c>
      <c r="J64" s="7">
        <v>41.812069999999999</v>
      </c>
      <c r="K64" s="7">
        <v>45.975470000000001</v>
      </c>
      <c r="L64" s="7">
        <v>46.05236</v>
      </c>
      <c r="M64" s="7"/>
      <c r="N64" s="7"/>
    </row>
    <row r="65" spans="1:33" s="163" customFormat="1" x14ac:dyDescent="0.25">
      <c r="A65" t="s">
        <v>98</v>
      </c>
      <c r="B65" t="s">
        <v>110</v>
      </c>
      <c r="C65" s="7"/>
      <c r="D65" s="7">
        <v>46.10866</v>
      </c>
      <c r="E65" s="7">
        <v>43.627650000000003</v>
      </c>
      <c r="F65" s="7">
        <v>39.494979999999998</v>
      </c>
      <c r="G65" s="7">
        <v>40.881419999999999</v>
      </c>
      <c r="H65" s="7">
        <v>41.054850000000002</v>
      </c>
      <c r="I65" s="7">
        <v>52.408940000000001</v>
      </c>
      <c r="J65" s="7">
        <v>49.962000000000003</v>
      </c>
      <c r="K65" s="7">
        <v>55.522680000000001</v>
      </c>
      <c r="L65" s="7">
        <v>56.82255</v>
      </c>
      <c r="M65" s="7"/>
      <c r="N65" s="7"/>
      <c r="AE65"/>
      <c r="AF65" s="162"/>
      <c r="AG65" s="161"/>
    </row>
    <row r="66" spans="1:33" s="163" customFormat="1" x14ac:dyDescent="0.25">
      <c r="A66" t="s">
        <v>98</v>
      </c>
      <c r="B66" t="s">
        <v>107</v>
      </c>
      <c r="C66" s="7"/>
      <c r="D66" s="7">
        <v>46.153320000000001</v>
      </c>
      <c r="E66" s="7">
        <v>41.41601</v>
      </c>
      <c r="F66" s="7">
        <v>36.166609999999999</v>
      </c>
      <c r="G66" s="7">
        <v>36.954160000000002</v>
      </c>
      <c r="H66" s="7">
        <v>38.403860000000002</v>
      </c>
      <c r="I66" s="7">
        <v>50.940779999999997</v>
      </c>
      <c r="J66" s="7">
        <v>49.43235</v>
      </c>
      <c r="K66" s="7">
        <v>54.449649999999998</v>
      </c>
      <c r="L66" s="7">
        <v>53.695880000000002</v>
      </c>
      <c r="M66" s="7"/>
      <c r="N66" s="7"/>
      <c r="AE66"/>
      <c r="AF66" s="162"/>
      <c r="AG66" s="161"/>
    </row>
    <row r="67" spans="1:33" s="163" customFormat="1" x14ac:dyDescent="0.25">
      <c r="A67" t="s">
        <v>98</v>
      </c>
      <c r="B67" t="s">
        <v>111</v>
      </c>
      <c r="C67" s="7"/>
      <c r="D67" s="7">
        <v>38.858649999999997</v>
      </c>
      <c r="E67" s="7">
        <v>37.352139999999999</v>
      </c>
      <c r="F67" s="7">
        <v>32.50309</v>
      </c>
      <c r="G67" s="7">
        <v>34.461640000000003</v>
      </c>
      <c r="H67" s="7">
        <v>33.372280000000003</v>
      </c>
      <c r="I67" s="7">
        <v>35.076520000000002</v>
      </c>
      <c r="J67" s="7">
        <v>33.773069999999997</v>
      </c>
      <c r="K67" s="7">
        <v>37.026220000000002</v>
      </c>
      <c r="L67" s="7">
        <v>38.620980000000003</v>
      </c>
      <c r="M67" s="7"/>
      <c r="N67" s="7"/>
      <c r="AE67"/>
      <c r="AF67" s="162"/>
      <c r="AG67" s="161"/>
    </row>
    <row r="68" spans="1:33" s="163" customFormat="1" x14ac:dyDescent="0.25">
      <c r="A68" t="s">
        <v>98</v>
      </c>
      <c r="B68" t="s">
        <v>108</v>
      </c>
      <c r="C68" s="7"/>
      <c r="D68" s="7">
        <v>39</v>
      </c>
      <c r="E68" s="7">
        <v>37.422930000000001</v>
      </c>
      <c r="F68" s="7">
        <v>31.764690000000002</v>
      </c>
      <c r="G68" s="7">
        <v>31.424510000000001</v>
      </c>
      <c r="H68" s="7">
        <v>29.673410000000001</v>
      </c>
      <c r="I68" s="7">
        <v>33.365459999999999</v>
      </c>
      <c r="J68" s="7">
        <v>31.764880000000002</v>
      </c>
      <c r="K68" s="7">
        <v>36.657220000000002</v>
      </c>
      <c r="L68" s="7">
        <v>36.829770000000003</v>
      </c>
      <c r="M68" s="7"/>
      <c r="N68" s="7"/>
      <c r="AE68"/>
      <c r="AF68" s="162"/>
      <c r="AG68" s="161"/>
    </row>
    <row r="69" spans="1:33" s="163" customFormat="1" x14ac:dyDescent="0.25">
      <c r="M69" s="7"/>
      <c r="N69" s="7"/>
      <c r="AE69"/>
      <c r="AF69" s="162"/>
      <c r="AG69" s="161"/>
    </row>
    <row r="70" spans="1:33" s="163" customFormat="1" x14ac:dyDescent="0.25">
      <c r="M70" s="7"/>
      <c r="N70" s="7"/>
      <c r="AE70"/>
      <c r="AF70" s="162"/>
      <c r="AG70" s="161"/>
    </row>
  </sheetData>
  <mergeCells count="3">
    <mergeCell ref="P9:Q9"/>
    <mergeCell ref="P10:Q11"/>
    <mergeCell ref="P20:P29"/>
  </mergeCells>
  <dataValidations count="1">
    <dataValidation type="list" allowBlank="1" showInputMessage="1" showErrorMessage="1" sqref="P10:Q11" xr:uid="{5E5DA3A0-CEFF-45AE-99C7-35476FD9E350}">
      <formula1>$AG$14:$AG$25</formula1>
    </dataValidation>
  </dataValidations>
  <pageMargins left="0.7" right="0.7" top="0.75" bottom="0.75" header="0.3" footer="0.3"/>
  <pageSetup paperSize="9" orientation="portrait" r:id="rId1"/>
  <headerFooter>
    <oddHeader>&amp;L&amp;"Calibri"&amp;10&amp;K636466Åpen informasjon / Public information&amp;1#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452D5-1B4E-417D-BC3C-B262C4A844E7}">
  <sheetPr>
    <tabColor theme="6"/>
  </sheetPr>
  <dimension ref="A1:AP80"/>
  <sheetViews>
    <sheetView workbookViewId="0">
      <selection activeCell="O8" sqref="O8"/>
    </sheetView>
  </sheetViews>
  <sheetFormatPr baseColWidth="10" defaultRowHeight="15" x14ac:dyDescent="0.25"/>
  <cols>
    <col min="1" max="1" width="20.42578125" style="108" customWidth="1"/>
    <col min="2" max="11" width="11.42578125" style="108"/>
    <col min="12" max="12" width="20.42578125" style="108" customWidth="1"/>
    <col min="13" max="16384" width="11.42578125" style="108"/>
  </cols>
  <sheetData>
    <row r="1" spans="1:12" x14ac:dyDescent="0.25">
      <c r="A1" s="58"/>
      <c r="B1" s="8"/>
      <c r="C1" s="58"/>
      <c r="D1" s="58"/>
      <c r="E1" s="58"/>
      <c r="F1" s="58"/>
      <c r="G1" s="58"/>
      <c r="H1" s="58"/>
      <c r="I1" s="58"/>
      <c r="J1" s="58"/>
    </row>
    <row r="2" spans="1:12" ht="23.25" x14ac:dyDescent="0.35">
      <c r="A2" s="58"/>
      <c r="B2" s="4" t="s">
        <v>89</v>
      </c>
      <c r="C2" s="58"/>
      <c r="D2" s="58"/>
      <c r="E2" s="58"/>
      <c r="F2" s="58"/>
      <c r="G2" s="58"/>
      <c r="H2" s="58"/>
      <c r="I2" s="58"/>
      <c r="J2" s="58"/>
    </row>
    <row r="3" spans="1:12" ht="18.75" x14ac:dyDescent="0.3">
      <c r="A3" s="58"/>
      <c r="B3" s="5" t="s">
        <v>125</v>
      </c>
      <c r="C3" s="58"/>
      <c r="D3" s="58"/>
      <c r="E3" s="58"/>
      <c r="F3" s="58"/>
      <c r="G3" s="58"/>
      <c r="H3" s="58"/>
      <c r="I3" s="58"/>
      <c r="J3" s="58"/>
    </row>
    <row r="4" spans="1:12" x14ac:dyDescent="0.25">
      <c r="A4" s="58"/>
      <c r="B4" s="6" t="s">
        <v>106</v>
      </c>
      <c r="C4" s="8"/>
      <c r="D4" s="58"/>
      <c r="E4" s="58"/>
      <c r="F4" s="58"/>
      <c r="G4" s="58"/>
      <c r="H4" s="58"/>
      <c r="I4" s="58"/>
      <c r="J4" s="58"/>
    </row>
    <row r="5" spans="1:12" x14ac:dyDescent="0.25">
      <c r="A5" s="58"/>
      <c r="B5" s="6"/>
      <c r="C5" s="6"/>
      <c r="D5" s="6"/>
      <c r="E5" s="6"/>
      <c r="F5" s="6"/>
      <c r="G5" s="6"/>
      <c r="H5" s="6"/>
      <c r="I5" s="6"/>
      <c r="J5" s="58"/>
    </row>
    <row r="7" spans="1:12" x14ac:dyDescent="0.25">
      <c r="D7" s="142">
        <v>2026</v>
      </c>
      <c r="E7" s="142">
        <v>2031</v>
      </c>
      <c r="F7" s="142">
        <v>2035</v>
      </c>
      <c r="G7" s="142">
        <v>2040</v>
      </c>
      <c r="H7" s="142">
        <v>2050</v>
      </c>
      <c r="I7" s="142">
        <v>2060</v>
      </c>
    </row>
    <row r="8" spans="1:12" x14ac:dyDescent="0.25">
      <c r="A8" s="219" t="s">
        <v>59</v>
      </c>
      <c r="B8" s="220" t="s">
        <v>90</v>
      </c>
      <c r="C8" s="181" t="s">
        <v>91</v>
      </c>
      <c r="D8" s="182">
        <v>36.777999999999999</v>
      </c>
      <c r="E8" s="182">
        <v>38.437000000000005</v>
      </c>
      <c r="F8" s="182">
        <v>39.202999999999996</v>
      </c>
      <c r="G8" s="182">
        <v>41.052999999999997</v>
      </c>
      <c r="H8" s="182">
        <v>42.459999999999994</v>
      </c>
      <c r="I8" s="182">
        <v>45.2</v>
      </c>
      <c r="L8" s="179" t="s">
        <v>113</v>
      </c>
    </row>
    <row r="9" spans="1:12" ht="14.25" customHeight="1" x14ac:dyDescent="0.25">
      <c r="A9" s="219"/>
      <c r="B9" s="220"/>
      <c r="C9" s="108" t="s">
        <v>92</v>
      </c>
      <c r="D9" s="183">
        <v>20.598000000000003</v>
      </c>
      <c r="E9" s="183">
        <v>20.802000000000003</v>
      </c>
      <c r="F9" s="183">
        <v>21.88</v>
      </c>
      <c r="G9" s="183">
        <v>22.907</v>
      </c>
      <c r="H9" s="183">
        <v>23.870999999999999</v>
      </c>
      <c r="I9" s="183">
        <v>24.508999999999997</v>
      </c>
      <c r="L9" s="226" t="s">
        <v>59</v>
      </c>
    </row>
    <row r="10" spans="1:12" ht="21" customHeight="1" x14ac:dyDescent="0.25">
      <c r="A10" s="219"/>
      <c r="B10" s="220"/>
      <c r="C10" s="184" t="s">
        <v>93</v>
      </c>
      <c r="D10" s="183">
        <f t="shared" ref="D10:I10" si="0">D9-D8</f>
        <v>-16.179999999999996</v>
      </c>
      <c r="E10" s="183">
        <f t="shared" si="0"/>
        <v>-17.635000000000002</v>
      </c>
      <c r="F10" s="183">
        <f t="shared" si="0"/>
        <v>-17.322999999999997</v>
      </c>
      <c r="G10" s="183">
        <f t="shared" si="0"/>
        <v>-18.145999999999997</v>
      </c>
      <c r="H10" s="183">
        <f t="shared" si="0"/>
        <v>-18.588999999999995</v>
      </c>
      <c r="I10" s="183">
        <f t="shared" si="0"/>
        <v>-20.691000000000006</v>
      </c>
      <c r="L10" s="227"/>
    </row>
    <row r="11" spans="1:12" x14ac:dyDescent="0.25">
      <c r="A11" s="219"/>
      <c r="B11" s="221" t="s">
        <v>94</v>
      </c>
      <c r="C11" s="181" t="s">
        <v>91</v>
      </c>
      <c r="D11" s="182">
        <v>38.991</v>
      </c>
      <c r="E11" s="182">
        <v>43.521000000000001</v>
      </c>
      <c r="F11" s="182">
        <v>48.374000000000009</v>
      </c>
      <c r="G11" s="182">
        <v>52.13600000000001</v>
      </c>
      <c r="H11" s="182">
        <v>54.847000000000008</v>
      </c>
      <c r="I11" s="182">
        <v>55.881999999999998</v>
      </c>
      <c r="L11" s="228"/>
    </row>
    <row r="12" spans="1:12" x14ac:dyDescent="0.25">
      <c r="A12" s="219"/>
      <c r="B12" s="221"/>
      <c r="C12" s="108" t="s">
        <v>92</v>
      </c>
      <c r="D12" s="183">
        <v>51.658000000000001</v>
      </c>
      <c r="E12" s="183">
        <v>51.682000000000002</v>
      </c>
      <c r="F12" s="183">
        <v>59.405000000000001</v>
      </c>
      <c r="G12" s="183">
        <v>63.269999999999996</v>
      </c>
      <c r="H12" s="183">
        <v>64.995000000000005</v>
      </c>
      <c r="I12" s="183">
        <v>66.376999999999995</v>
      </c>
    </row>
    <row r="13" spans="1:12" x14ac:dyDescent="0.25">
      <c r="A13" s="219"/>
      <c r="B13" s="222"/>
      <c r="C13" s="184" t="s">
        <v>93</v>
      </c>
      <c r="D13" s="183">
        <f t="shared" ref="D13:I13" si="1">D12-D11</f>
        <v>12.667000000000002</v>
      </c>
      <c r="E13" s="183">
        <f t="shared" si="1"/>
        <v>8.1610000000000014</v>
      </c>
      <c r="F13" s="183">
        <f t="shared" si="1"/>
        <v>11.030999999999992</v>
      </c>
      <c r="G13" s="183">
        <f t="shared" si="1"/>
        <v>11.133999999999986</v>
      </c>
      <c r="H13" s="183">
        <f t="shared" si="1"/>
        <v>10.147999999999996</v>
      </c>
      <c r="I13" s="183">
        <f t="shared" si="1"/>
        <v>10.494999999999997</v>
      </c>
    </row>
    <row r="14" spans="1:12" x14ac:dyDescent="0.25">
      <c r="A14" s="219"/>
      <c r="B14" s="223" t="s">
        <v>95</v>
      </c>
      <c r="C14" s="181" t="s">
        <v>91</v>
      </c>
      <c r="D14" s="182">
        <v>17.563000000000002</v>
      </c>
      <c r="E14" s="182">
        <v>20.550999999999998</v>
      </c>
      <c r="F14" s="182">
        <v>20.568999999999999</v>
      </c>
      <c r="G14" s="182">
        <v>21.104999999999997</v>
      </c>
      <c r="H14" s="182">
        <v>21.903000000000002</v>
      </c>
      <c r="I14" s="182">
        <v>22.035</v>
      </c>
    </row>
    <row r="15" spans="1:12" x14ac:dyDescent="0.25">
      <c r="A15" s="219"/>
      <c r="B15" s="221"/>
      <c r="C15" s="108" t="s">
        <v>92</v>
      </c>
      <c r="D15" s="183">
        <v>29.031999999999996</v>
      </c>
      <c r="E15" s="183">
        <v>30.249000000000002</v>
      </c>
      <c r="F15" s="183">
        <v>31.141999999999999</v>
      </c>
      <c r="G15" s="183">
        <v>32.442999999999998</v>
      </c>
      <c r="H15" s="183">
        <v>33.334000000000003</v>
      </c>
      <c r="I15" s="183">
        <v>34.74</v>
      </c>
    </row>
    <row r="16" spans="1:12" x14ac:dyDescent="0.25">
      <c r="A16" s="219"/>
      <c r="B16" s="222"/>
      <c r="C16" s="184" t="s">
        <v>93</v>
      </c>
      <c r="D16" s="183">
        <f t="shared" ref="D16:I16" si="2">D15-D14</f>
        <v>11.468999999999994</v>
      </c>
      <c r="E16" s="183">
        <f t="shared" si="2"/>
        <v>9.698000000000004</v>
      </c>
      <c r="F16" s="183">
        <f t="shared" si="2"/>
        <v>10.573</v>
      </c>
      <c r="G16" s="183">
        <f t="shared" si="2"/>
        <v>11.338000000000001</v>
      </c>
      <c r="H16" s="183">
        <f t="shared" si="2"/>
        <v>11.431000000000001</v>
      </c>
      <c r="I16" s="183">
        <f t="shared" si="2"/>
        <v>12.705000000000002</v>
      </c>
    </row>
    <row r="17" spans="1:14" x14ac:dyDescent="0.25">
      <c r="A17" s="219"/>
      <c r="B17" s="222" t="s">
        <v>96</v>
      </c>
      <c r="C17" s="181" t="s">
        <v>91</v>
      </c>
      <c r="D17" s="182">
        <v>12.605</v>
      </c>
      <c r="E17" s="182">
        <v>12.831999999999999</v>
      </c>
      <c r="F17" s="182">
        <v>12.959</v>
      </c>
      <c r="G17" s="182">
        <v>12.978999999999999</v>
      </c>
      <c r="H17" s="182">
        <v>13.474</v>
      </c>
      <c r="I17" s="182">
        <v>14.266</v>
      </c>
    </row>
    <row r="18" spans="1:14" x14ac:dyDescent="0.25">
      <c r="A18" s="219"/>
      <c r="B18" s="220"/>
      <c r="C18" s="108" t="s">
        <v>92</v>
      </c>
      <c r="D18" s="183">
        <v>26.846</v>
      </c>
      <c r="E18" s="183">
        <v>27.141000000000002</v>
      </c>
      <c r="F18" s="183">
        <v>28.849000000000004</v>
      </c>
      <c r="G18" s="183">
        <v>28.999000000000002</v>
      </c>
      <c r="H18" s="183">
        <v>29.931000000000001</v>
      </c>
      <c r="I18" s="183">
        <v>30.771999999999998</v>
      </c>
    </row>
    <row r="19" spans="1:14" x14ac:dyDescent="0.25">
      <c r="A19" s="219"/>
      <c r="B19" s="220"/>
      <c r="C19" s="184" t="s">
        <v>93</v>
      </c>
      <c r="D19" s="183">
        <f t="shared" ref="D19:I19" si="3">D18-D17</f>
        <v>14.241</v>
      </c>
      <c r="E19" s="183">
        <f t="shared" si="3"/>
        <v>14.309000000000003</v>
      </c>
      <c r="F19" s="183">
        <f t="shared" si="3"/>
        <v>15.890000000000004</v>
      </c>
      <c r="G19" s="183">
        <f t="shared" si="3"/>
        <v>16.020000000000003</v>
      </c>
      <c r="H19" s="183">
        <f t="shared" si="3"/>
        <v>16.457000000000001</v>
      </c>
      <c r="I19" s="183">
        <f t="shared" si="3"/>
        <v>16.506</v>
      </c>
    </row>
    <row r="20" spans="1:14" x14ac:dyDescent="0.25">
      <c r="A20" s="219"/>
      <c r="B20" s="222" t="s">
        <v>97</v>
      </c>
      <c r="C20" s="181" t="s">
        <v>91</v>
      </c>
      <c r="D20" s="182">
        <v>19.830999999999996</v>
      </c>
      <c r="E20" s="182">
        <v>23.172999999999998</v>
      </c>
      <c r="F20" s="182">
        <v>26.486000000000001</v>
      </c>
      <c r="G20" s="182">
        <v>26.814</v>
      </c>
      <c r="H20" s="182">
        <v>27.507000000000001</v>
      </c>
      <c r="I20" s="182">
        <v>28.958999999999996</v>
      </c>
    </row>
    <row r="21" spans="1:14" x14ac:dyDescent="0.25">
      <c r="A21" s="219"/>
      <c r="B21" s="220"/>
      <c r="C21" s="108" t="s">
        <v>92</v>
      </c>
      <c r="D21" s="183">
        <v>26.754000000000001</v>
      </c>
      <c r="E21" s="183">
        <v>26.448</v>
      </c>
      <c r="F21" s="183">
        <v>28.058</v>
      </c>
      <c r="G21" s="183">
        <v>29.097999999999999</v>
      </c>
      <c r="H21" s="183">
        <v>30.009999999999998</v>
      </c>
      <c r="I21" s="183">
        <v>30.597999999999999</v>
      </c>
    </row>
    <row r="22" spans="1:14" x14ac:dyDescent="0.25">
      <c r="A22" s="219"/>
      <c r="B22" s="220"/>
      <c r="C22" s="184" t="s">
        <v>93</v>
      </c>
      <c r="D22" s="183">
        <f t="shared" ref="D22:I22" si="4">D21-D20</f>
        <v>6.9230000000000054</v>
      </c>
      <c r="E22" s="183">
        <f t="shared" si="4"/>
        <v>3.2750000000000021</v>
      </c>
      <c r="F22" s="183">
        <f t="shared" si="4"/>
        <v>1.5719999999999992</v>
      </c>
      <c r="G22" s="183">
        <f t="shared" si="4"/>
        <v>2.2839999999999989</v>
      </c>
      <c r="H22" s="183">
        <f t="shared" si="4"/>
        <v>2.5029999999999966</v>
      </c>
      <c r="I22" s="183">
        <f t="shared" si="4"/>
        <v>1.6390000000000029</v>
      </c>
    </row>
    <row r="23" spans="1:14" s="143" customFormat="1" x14ac:dyDescent="0.25">
      <c r="A23" s="108"/>
      <c r="B23" s="108"/>
      <c r="C23" s="108"/>
      <c r="D23" s="185">
        <v>2026</v>
      </c>
      <c r="E23" s="185">
        <v>2031</v>
      </c>
      <c r="F23" s="185">
        <v>2035</v>
      </c>
      <c r="G23" s="185">
        <v>2040</v>
      </c>
      <c r="H23" s="185">
        <v>2050</v>
      </c>
      <c r="I23" s="185">
        <v>2060</v>
      </c>
    </row>
    <row r="24" spans="1:14" s="143" customFormat="1" x14ac:dyDescent="0.25">
      <c r="A24" s="219" t="s">
        <v>86</v>
      </c>
      <c r="B24" s="220" t="s">
        <v>90</v>
      </c>
      <c r="C24" s="181" t="s">
        <v>91</v>
      </c>
      <c r="D24" s="183">
        <v>36.768999999999998</v>
      </c>
      <c r="E24" s="183">
        <v>39.738</v>
      </c>
      <c r="F24" s="183">
        <v>42.603999999999992</v>
      </c>
      <c r="G24" s="183">
        <v>44.960999999999999</v>
      </c>
      <c r="H24" s="183">
        <v>47.890999999999998</v>
      </c>
      <c r="I24" s="183">
        <v>48.999000000000002</v>
      </c>
    </row>
    <row r="25" spans="1:14" s="143" customFormat="1" x14ac:dyDescent="0.25">
      <c r="A25" s="219"/>
      <c r="B25" s="220"/>
      <c r="C25" s="108" t="s">
        <v>92</v>
      </c>
      <c r="D25" s="183">
        <v>20.594999999999999</v>
      </c>
      <c r="E25" s="183">
        <v>20.891000000000002</v>
      </c>
      <c r="F25" s="183">
        <v>22.123000000000001</v>
      </c>
      <c r="G25" s="183">
        <v>22.353000000000002</v>
      </c>
      <c r="H25" s="183">
        <v>24.874000000000002</v>
      </c>
      <c r="I25" s="183">
        <v>25.391999999999996</v>
      </c>
      <c r="L25" s="108"/>
      <c r="M25" s="108"/>
      <c r="N25" s="108"/>
    </row>
    <row r="26" spans="1:14" s="143" customFormat="1" x14ac:dyDescent="0.25">
      <c r="A26" s="219"/>
      <c r="B26" s="220"/>
      <c r="C26" s="184" t="s">
        <v>93</v>
      </c>
      <c r="D26" s="183">
        <f t="shared" ref="D26:I26" si="5">D25-D24</f>
        <v>-16.173999999999999</v>
      </c>
      <c r="E26" s="183">
        <f t="shared" si="5"/>
        <v>-18.846999999999998</v>
      </c>
      <c r="F26" s="183">
        <f t="shared" si="5"/>
        <v>-20.480999999999991</v>
      </c>
      <c r="G26" s="183">
        <f t="shared" si="5"/>
        <v>-22.607999999999997</v>
      </c>
      <c r="H26" s="183">
        <f t="shared" si="5"/>
        <v>-23.016999999999996</v>
      </c>
      <c r="I26" s="183">
        <f t="shared" si="5"/>
        <v>-23.607000000000006</v>
      </c>
      <c r="L26" s="108"/>
      <c r="N26" s="108"/>
    </row>
    <row r="27" spans="1:14" s="143" customFormat="1" x14ac:dyDescent="0.25">
      <c r="A27" s="219"/>
      <c r="B27" s="221" t="s">
        <v>94</v>
      </c>
      <c r="C27" s="181" t="s">
        <v>91</v>
      </c>
      <c r="D27" s="182">
        <v>39.337999999999994</v>
      </c>
      <c r="E27" s="182">
        <v>46.18</v>
      </c>
      <c r="F27" s="182">
        <v>56.268999999999998</v>
      </c>
      <c r="G27" s="182">
        <v>60.234000000000002</v>
      </c>
      <c r="H27" s="182">
        <v>68.043000000000006</v>
      </c>
      <c r="I27" s="182">
        <v>73.153999999999996</v>
      </c>
      <c r="L27" s="108"/>
      <c r="M27" s="108"/>
      <c r="N27" s="108"/>
    </row>
    <row r="28" spans="1:14" s="143" customFormat="1" x14ac:dyDescent="0.25">
      <c r="A28" s="219"/>
      <c r="B28" s="221"/>
      <c r="C28" s="108" t="s">
        <v>92</v>
      </c>
      <c r="D28" s="183">
        <v>51.658000000000008</v>
      </c>
      <c r="E28" s="183">
        <v>51.974000000000004</v>
      </c>
      <c r="F28" s="183">
        <v>54.983000000000004</v>
      </c>
      <c r="G28" s="183">
        <v>62.387000000000008</v>
      </c>
      <c r="H28" s="183">
        <v>73.99499999999999</v>
      </c>
      <c r="I28" s="183">
        <v>77.42</v>
      </c>
      <c r="L28" s="108"/>
      <c r="M28" s="108"/>
      <c r="N28" s="108"/>
    </row>
    <row r="29" spans="1:14" s="143" customFormat="1" x14ac:dyDescent="0.25">
      <c r="A29" s="219"/>
      <c r="B29" s="222"/>
      <c r="C29" s="184" t="s">
        <v>93</v>
      </c>
      <c r="D29" s="183">
        <f t="shared" ref="D29:I29" si="6">D28-D27</f>
        <v>12.320000000000014</v>
      </c>
      <c r="E29" s="183">
        <f t="shared" si="6"/>
        <v>5.794000000000004</v>
      </c>
      <c r="F29" s="183">
        <f t="shared" si="6"/>
        <v>-1.2859999999999943</v>
      </c>
      <c r="G29" s="183">
        <f t="shared" si="6"/>
        <v>2.1530000000000058</v>
      </c>
      <c r="H29" s="183">
        <f t="shared" si="6"/>
        <v>5.951999999999984</v>
      </c>
      <c r="I29" s="183">
        <f t="shared" si="6"/>
        <v>4.2660000000000053</v>
      </c>
    </row>
    <row r="30" spans="1:14" s="143" customFormat="1" x14ac:dyDescent="0.25">
      <c r="A30" s="219"/>
      <c r="B30" s="223" t="s">
        <v>95</v>
      </c>
      <c r="C30" s="181" t="s">
        <v>91</v>
      </c>
      <c r="D30" s="182">
        <v>18.669</v>
      </c>
      <c r="E30" s="182">
        <v>20.962</v>
      </c>
      <c r="F30" s="182">
        <v>21.895000000000003</v>
      </c>
      <c r="G30" s="182">
        <v>21.952000000000002</v>
      </c>
      <c r="H30" s="182">
        <v>25.188000000000002</v>
      </c>
      <c r="I30" s="182">
        <v>27.495000000000001</v>
      </c>
    </row>
    <row r="31" spans="1:14" s="143" customFormat="1" x14ac:dyDescent="0.25">
      <c r="A31" s="219"/>
      <c r="B31" s="221"/>
      <c r="C31" s="108" t="s">
        <v>92</v>
      </c>
      <c r="D31" s="183">
        <v>29.231000000000002</v>
      </c>
      <c r="E31" s="183">
        <v>30.392999999999997</v>
      </c>
      <c r="F31" s="183">
        <v>31.489000000000001</v>
      </c>
      <c r="G31" s="183">
        <v>31.994</v>
      </c>
      <c r="H31" s="183">
        <v>33.295999999999999</v>
      </c>
      <c r="I31" s="183">
        <v>33.698</v>
      </c>
    </row>
    <row r="32" spans="1:14" s="143" customFormat="1" x14ac:dyDescent="0.25">
      <c r="A32" s="219"/>
      <c r="B32" s="222"/>
      <c r="C32" s="184" t="s">
        <v>93</v>
      </c>
      <c r="D32" s="183">
        <f t="shared" ref="D32:I32" si="7">D31-D30</f>
        <v>10.562000000000001</v>
      </c>
      <c r="E32" s="183">
        <f t="shared" si="7"/>
        <v>9.4309999999999974</v>
      </c>
      <c r="F32" s="183">
        <f t="shared" si="7"/>
        <v>9.5939999999999976</v>
      </c>
      <c r="G32" s="183">
        <f t="shared" si="7"/>
        <v>10.041999999999998</v>
      </c>
      <c r="H32" s="183">
        <f t="shared" si="7"/>
        <v>8.107999999999997</v>
      </c>
      <c r="I32" s="183">
        <f t="shared" si="7"/>
        <v>6.2029999999999994</v>
      </c>
    </row>
    <row r="33" spans="1:42" s="143" customFormat="1" x14ac:dyDescent="0.25">
      <c r="A33" s="219"/>
      <c r="B33" s="222" t="s">
        <v>96</v>
      </c>
      <c r="C33" s="181" t="s">
        <v>91</v>
      </c>
      <c r="D33" s="182">
        <v>29.222999999999999</v>
      </c>
      <c r="E33" s="182">
        <v>29.960999999999999</v>
      </c>
      <c r="F33" s="182">
        <v>32.365000000000002</v>
      </c>
      <c r="G33" s="182">
        <v>33.131999999999998</v>
      </c>
      <c r="H33" s="182">
        <v>36.576999999999998</v>
      </c>
      <c r="I33" s="182">
        <v>38.277000000000001</v>
      </c>
    </row>
    <row r="34" spans="1:42" s="143" customFormat="1" x14ac:dyDescent="0.25">
      <c r="A34" s="219"/>
      <c r="B34" s="220"/>
      <c r="C34" s="108" t="s">
        <v>92</v>
      </c>
      <c r="D34" s="183">
        <v>26.886000000000003</v>
      </c>
      <c r="E34" s="183">
        <v>27.256</v>
      </c>
      <c r="F34" s="183">
        <v>28.536000000000001</v>
      </c>
      <c r="G34" s="183">
        <v>29.379000000000001</v>
      </c>
      <c r="H34" s="183">
        <v>30.880000000000003</v>
      </c>
      <c r="I34" s="183">
        <v>33.204000000000001</v>
      </c>
    </row>
    <row r="35" spans="1:42" s="189" customFormat="1" x14ac:dyDescent="0.25">
      <c r="A35" s="219"/>
      <c r="B35" s="220"/>
      <c r="C35" s="184" t="s">
        <v>93</v>
      </c>
      <c r="D35" s="183">
        <f t="shared" ref="D35:I35" si="8">D34-D33</f>
        <v>-2.3369999999999962</v>
      </c>
      <c r="E35" s="183">
        <f t="shared" si="8"/>
        <v>-2.7049999999999983</v>
      </c>
      <c r="F35" s="183">
        <f t="shared" si="8"/>
        <v>-3.8290000000000006</v>
      </c>
      <c r="G35" s="183">
        <f t="shared" si="8"/>
        <v>-3.7529999999999966</v>
      </c>
      <c r="H35" s="183">
        <f t="shared" si="8"/>
        <v>-5.6969999999999956</v>
      </c>
      <c r="I35" s="183">
        <f t="shared" si="8"/>
        <v>-5.0730000000000004</v>
      </c>
      <c r="J35" s="143"/>
      <c r="K35" s="143"/>
      <c r="L35" s="188" t="s">
        <v>14</v>
      </c>
    </row>
    <row r="36" spans="1:42" s="189" customFormat="1" x14ac:dyDescent="0.25">
      <c r="A36" s="219"/>
      <c r="B36" s="222" t="s">
        <v>97</v>
      </c>
      <c r="C36" s="181" t="s">
        <v>91</v>
      </c>
      <c r="D36" s="182">
        <v>19.829000000000001</v>
      </c>
      <c r="E36" s="182">
        <v>24.393999999999998</v>
      </c>
      <c r="F36" s="182">
        <v>27.823</v>
      </c>
      <c r="G36" s="182">
        <v>29.977</v>
      </c>
      <c r="H36" s="182">
        <v>31.875</v>
      </c>
      <c r="I36" s="182">
        <v>33.165999999999997</v>
      </c>
      <c r="J36" s="143"/>
      <c r="K36" s="143"/>
      <c r="M36" s="229" t="s">
        <v>90</v>
      </c>
      <c r="N36" s="229"/>
      <c r="O36" s="229"/>
      <c r="P36" s="229"/>
      <c r="Q36" s="229"/>
      <c r="R36" s="229"/>
      <c r="S36" s="229" t="s">
        <v>94</v>
      </c>
      <c r="T36" s="229"/>
      <c r="U36" s="229"/>
      <c r="V36" s="229"/>
      <c r="W36" s="229"/>
      <c r="X36" s="229"/>
      <c r="Y36" s="229" t="s">
        <v>95</v>
      </c>
      <c r="Z36" s="229"/>
      <c r="AA36" s="229"/>
      <c r="AB36" s="229"/>
      <c r="AC36" s="229"/>
      <c r="AD36" s="229"/>
      <c r="AE36" s="229" t="s">
        <v>96</v>
      </c>
      <c r="AF36" s="229"/>
      <c r="AG36" s="229"/>
      <c r="AH36" s="229"/>
      <c r="AI36" s="229"/>
      <c r="AJ36" s="229"/>
      <c r="AK36" s="229" t="s">
        <v>97</v>
      </c>
      <c r="AL36" s="229"/>
      <c r="AM36" s="229"/>
      <c r="AN36" s="229"/>
      <c r="AO36" s="229"/>
      <c r="AP36" s="229"/>
    </row>
    <row r="37" spans="1:42" s="189" customFormat="1" x14ac:dyDescent="0.25">
      <c r="A37" s="219"/>
      <c r="B37" s="220"/>
      <c r="C37" s="108" t="s">
        <v>92</v>
      </c>
      <c r="D37" s="183">
        <v>26.850999999999999</v>
      </c>
      <c r="E37" s="183">
        <v>26.576999999999998</v>
      </c>
      <c r="F37" s="183">
        <v>28.36</v>
      </c>
      <c r="G37" s="183">
        <v>28.948</v>
      </c>
      <c r="H37" s="183">
        <v>30.076000000000001</v>
      </c>
      <c r="I37" s="183">
        <v>30.888999999999996</v>
      </c>
      <c r="J37" s="143"/>
      <c r="K37" s="143"/>
      <c r="M37" s="189">
        <f t="shared" ref="M37:R37" si="9">D7</f>
        <v>2026</v>
      </c>
      <c r="N37" s="189">
        <f t="shared" si="9"/>
        <v>2031</v>
      </c>
      <c r="O37" s="189">
        <f t="shared" si="9"/>
        <v>2035</v>
      </c>
      <c r="P37" s="189">
        <f t="shared" si="9"/>
        <v>2040</v>
      </c>
      <c r="Q37" s="189">
        <f t="shared" si="9"/>
        <v>2050</v>
      </c>
      <c r="R37" s="189">
        <f t="shared" si="9"/>
        <v>2060</v>
      </c>
      <c r="S37" s="189">
        <f t="shared" ref="S37:AP37" si="10">M37</f>
        <v>2026</v>
      </c>
      <c r="T37" s="189">
        <f t="shared" si="10"/>
        <v>2031</v>
      </c>
      <c r="U37" s="189">
        <f t="shared" si="10"/>
        <v>2035</v>
      </c>
      <c r="V37" s="189">
        <f t="shared" si="10"/>
        <v>2040</v>
      </c>
      <c r="W37" s="189">
        <f t="shared" si="10"/>
        <v>2050</v>
      </c>
      <c r="X37" s="189">
        <f t="shared" si="10"/>
        <v>2060</v>
      </c>
      <c r="Y37" s="189">
        <f t="shared" si="10"/>
        <v>2026</v>
      </c>
      <c r="Z37" s="189">
        <f t="shared" si="10"/>
        <v>2031</v>
      </c>
      <c r="AA37" s="189">
        <f t="shared" si="10"/>
        <v>2035</v>
      </c>
      <c r="AB37" s="189">
        <f t="shared" si="10"/>
        <v>2040</v>
      </c>
      <c r="AC37" s="189">
        <f t="shared" si="10"/>
        <v>2050</v>
      </c>
      <c r="AD37" s="189">
        <f t="shared" si="10"/>
        <v>2060</v>
      </c>
      <c r="AE37" s="189">
        <f t="shared" si="10"/>
        <v>2026</v>
      </c>
      <c r="AF37" s="189">
        <f t="shared" si="10"/>
        <v>2031</v>
      </c>
      <c r="AG37" s="189">
        <f t="shared" si="10"/>
        <v>2035</v>
      </c>
      <c r="AH37" s="189">
        <f t="shared" si="10"/>
        <v>2040</v>
      </c>
      <c r="AI37" s="189">
        <f t="shared" si="10"/>
        <v>2050</v>
      </c>
      <c r="AJ37" s="189">
        <f t="shared" si="10"/>
        <v>2060</v>
      </c>
      <c r="AK37" s="189">
        <f t="shared" si="10"/>
        <v>2026</v>
      </c>
      <c r="AL37" s="189">
        <f t="shared" si="10"/>
        <v>2031</v>
      </c>
      <c r="AM37" s="189">
        <f t="shared" si="10"/>
        <v>2035</v>
      </c>
      <c r="AN37" s="189">
        <f t="shared" si="10"/>
        <v>2040</v>
      </c>
      <c r="AO37" s="189">
        <f t="shared" si="10"/>
        <v>2050</v>
      </c>
      <c r="AP37" s="189">
        <f t="shared" si="10"/>
        <v>2060</v>
      </c>
    </row>
    <row r="38" spans="1:42" s="189" customFormat="1" x14ac:dyDescent="0.25">
      <c r="A38" s="219"/>
      <c r="B38" s="220"/>
      <c r="C38" s="184" t="s">
        <v>93</v>
      </c>
      <c r="D38" s="186">
        <f t="shared" ref="D38:I38" si="11">D37-D36</f>
        <v>7.0219999999999985</v>
      </c>
      <c r="E38" s="186">
        <f t="shared" si="11"/>
        <v>2.1829999999999998</v>
      </c>
      <c r="F38" s="186">
        <f t="shared" si="11"/>
        <v>0.53699999999999903</v>
      </c>
      <c r="G38" s="186">
        <f t="shared" si="11"/>
        <v>-1.0289999999999999</v>
      </c>
      <c r="H38" s="186">
        <f t="shared" si="11"/>
        <v>-1.7989999999999995</v>
      </c>
      <c r="I38" s="186">
        <f t="shared" si="11"/>
        <v>-2.277000000000001</v>
      </c>
      <c r="J38" s="143"/>
      <c r="K38" s="143"/>
      <c r="L38" s="190" t="s">
        <v>91</v>
      </c>
      <c r="M38" s="191">
        <f ca="1">OFFSET(D8,(MATCH($L$9,{"Medium";"Høy med underskudd";"Høy med overskudd";"Lav vekst"},0)-1)*16,0)</f>
        <v>36.777999999999999</v>
      </c>
      <c r="N38" s="191">
        <f ca="1">OFFSET(E8,(MATCH($L$9,{"Medium";"Høy med underskudd";"Høy med overskudd";"Lav vekst"},0)-1)*16,0)</f>
        <v>38.437000000000005</v>
      </c>
      <c r="O38" s="191">
        <f ca="1">OFFSET(F8,(MATCH($L$9,{"Medium";"Høy med underskudd";"Høy med overskudd";"Lav vekst"},0)-1)*16,0)</f>
        <v>39.202999999999996</v>
      </c>
      <c r="P38" s="191">
        <f ca="1">OFFSET(G8,(MATCH($L$9,{"Medium";"Høy med underskudd";"Høy med overskudd";"Lav vekst"},0)-1)*16,0)</f>
        <v>41.052999999999997</v>
      </c>
      <c r="Q38" s="191">
        <f ca="1">OFFSET(H8,(MATCH($L$9,{"Medium";"Høy med underskudd";"Høy med overskudd";"Lav vekst"},0)-1)*16,0)</f>
        <v>42.459999999999994</v>
      </c>
      <c r="R38" s="191">
        <f ca="1">OFFSET(I8,(MATCH($L$9,{"Medium";"Høy med underskudd";"Høy med overskudd";"Lav vekst"},0)-1)*16,0)</f>
        <v>45.2</v>
      </c>
      <c r="S38" s="191">
        <f ca="1">OFFSET(D11,(MATCH($L$9,{"Medium";"Høy med underskudd";"Høy med overskudd";"Lav vekst"},0)-1)*16,0)</f>
        <v>38.991</v>
      </c>
      <c r="T38" s="191">
        <f ca="1">OFFSET(E11,(MATCH($L$9,{"Medium";"Høy med underskudd";"Høy med overskudd";"Lav vekst"},0)-1)*16,0)</f>
        <v>43.521000000000001</v>
      </c>
      <c r="U38" s="191">
        <f ca="1">OFFSET(F11,(MATCH($L$9,{"Medium";"Høy med underskudd";"Høy med overskudd";"Lav vekst"},0)-1)*16,0)</f>
        <v>48.374000000000009</v>
      </c>
      <c r="V38" s="191">
        <f ca="1">OFFSET(G11,(MATCH($L$9,{"Medium";"Høy med underskudd";"Høy med overskudd";"Lav vekst"},0)-1)*16,0)</f>
        <v>52.13600000000001</v>
      </c>
      <c r="W38" s="191">
        <f ca="1">OFFSET(H11,(MATCH($L$9,{"Medium";"Høy med underskudd";"Høy med overskudd";"Lav vekst"},0)-1)*16,0)</f>
        <v>54.847000000000008</v>
      </c>
      <c r="X38" s="191">
        <f ca="1">OFFSET(I11,(MATCH($L$9,{"Medium";"Høy med underskudd";"Høy med overskudd";"Lav vekst"},0)-1)*16,0)</f>
        <v>55.881999999999998</v>
      </c>
      <c r="Y38" s="191">
        <f ca="1">OFFSET(D14,(MATCH($L$9,{"Medium";"Høy med underskudd";"Høy med overskudd";"Lav vekst"},0)-1)*16,0)</f>
        <v>17.563000000000002</v>
      </c>
      <c r="Z38" s="191">
        <f ca="1">OFFSET(E14,(MATCH($L$9,{"Medium";"Høy med underskudd";"Høy med overskudd";"Lav vekst"},0)-1)*16,0)</f>
        <v>20.550999999999998</v>
      </c>
      <c r="AA38" s="191">
        <f ca="1">OFFSET(F14,(MATCH($L$9,{"Medium";"Høy med underskudd";"Høy med overskudd";"Lav vekst"},0)-1)*16,0)</f>
        <v>20.568999999999999</v>
      </c>
      <c r="AB38" s="191">
        <f ca="1">OFFSET(G14,(MATCH($L$9,{"Medium";"Høy med underskudd";"Høy med overskudd";"Lav vekst"},0)-1)*16,0)</f>
        <v>21.104999999999997</v>
      </c>
      <c r="AC38" s="191">
        <f ca="1">OFFSET(H14,(MATCH($L$9,{"Medium";"Høy med underskudd";"Høy med overskudd";"Lav vekst"},0)-1)*16,0)</f>
        <v>21.903000000000002</v>
      </c>
      <c r="AD38" s="191">
        <f ca="1">OFFSET(I14,(MATCH($L$9,{"Medium";"Høy med underskudd";"Høy med overskudd";"Lav vekst"},0)-1)*16,0)</f>
        <v>22.035</v>
      </c>
      <c r="AE38" s="191">
        <f ca="1">OFFSET(D17,(MATCH($L$9,{"Medium";"Høy med underskudd";"Høy med overskudd";"Lav vekst"},0)-1)*16,0)</f>
        <v>12.605</v>
      </c>
      <c r="AF38" s="191">
        <f ca="1">OFFSET(E17,(MATCH($L$9,{"Medium";"Høy med underskudd";"Høy med overskudd";"Lav vekst"},0)-1)*16,0)</f>
        <v>12.831999999999999</v>
      </c>
      <c r="AG38" s="191">
        <f ca="1">OFFSET(F17,(MATCH($L$9,{"Medium";"Høy med underskudd";"Høy med overskudd";"Lav vekst"},0)-1)*16,0)</f>
        <v>12.959</v>
      </c>
      <c r="AH38" s="191">
        <f ca="1">OFFSET(G17,(MATCH($L$9,{"Medium";"Høy med underskudd";"Høy med overskudd";"Lav vekst"},0)-1)*16,0)</f>
        <v>12.978999999999999</v>
      </c>
      <c r="AI38" s="191">
        <f ca="1">OFFSET(H17,(MATCH($L$9,{"Medium";"Høy med underskudd";"Høy med overskudd";"Lav vekst"},0)-1)*16,0)</f>
        <v>13.474</v>
      </c>
      <c r="AJ38" s="191">
        <f ca="1">OFFSET(I17,(MATCH($L$9,{"Medium";"Høy med underskudd";"Høy med overskudd";"Lav vekst"},0)-1)*16,0)</f>
        <v>14.266</v>
      </c>
      <c r="AK38" s="191">
        <f ca="1">OFFSET(D20,(MATCH($L$9,{"Medium";"Høy med underskudd";"Høy med overskudd";"Lav vekst"},0)-1)*16,0)</f>
        <v>19.830999999999996</v>
      </c>
      <c r="AL38" s="191">
        <f ca="1">OFFSET(E20,(MATCH($L$9,{"Medium";"Høy med underskudd";"Høy med overskudd";"Lav vekst"},0)-1)*16,0)</f>
        <v>23.172999999999998</v>
      </c>
      <c r="AM38" s="191">
        <f ca="1">OFFSET(F20,(MATCH($L$9,{"Medium";"Høy med underskudd";"Høy med overskudd";"Lav vekst"},0)-1)*16,0)</f>
        <v>26.486000000000001</v>
      </c>
      <c r="AN38" s="191">
        <f ca="1">OFFSET(G20,(MATCH($L$9,{"Medium";"Høy med underskudd";"Høy med overskudd";"Lav vekst"},0)-1)*16,0)</f>
        <v>26.814</v>
      </c>
      <c r="AO38" s="191">
        <f ca="1">OFFSET(H20,(MATCH($L$9,{"Medium";"Høy med underskudd";"Høy med overskudd";"Lav vekst"},0)-1)*16,0)</f>
        <v>27.507000000000001</v>
      </c>
      <c r="AP38" s="191">
        <f ca="1">OFFSET(I20,(MATCH($L$9,{"Medium";"Høy med underskudd";"Høy med overskudd";"Lav vekst"},0)-1)*16,0)</f>
        <v>28.958999999999996</v>
      </c>
    </row>
    <row r="39" spans="1:42" s="189" customFormat="1" x14ac:dyDescent="0.25">
      <c r="A39" s="108"/>
      <c r="B39" s="108"/>
      <c r="C39" s="108"/>
      <c r="D39" s="142">
        <v>2026</v>
      </c>
      <c r="E39" s="142">
        <v>2031</v>
      </c>
      <c r="F39" s="142">
        <v>2035</v>
      </c>
      <c r="G39" s="142">
        <v>2040</v>
      </c>
      <c r="H39" s="142">
        <v>2050</v>
      </c>
      <c r="I39" s="142">
        <v>2060</v>
      </c>
      <c r="J39" s="143"/>
      <c r="K39" s="143"/>
      <c r="L39" s="190" t="s">
        <v>92</v>
      </c>
      <c r="M39" s="191">
        <f ca="1">OFFSET(D9,(MATCH($L$9,{"Medium";"Høy med underskudd";"Høy med overskudd";"Lav vekst"},0)-1)*16,0)</f>
        <v>20.598000000000003</v>
      </c>
      <c r="N39" s="191">
        <f ca="1">OFFSET(E9,(MATCH($L$9,{"Medium";"Høy med underskudd";"Høy med overskudd";"Lav vekst"},0)-1)*16,0)</f>
        <v>20.802000000000003</v>
      </c>
      <c r="O39" s="191">
        <f ca="1">OFFSET(F9,(MATCH($L$9,{"Medium";"Høy med underskudd";"Høy med overskudd";"Lav vekst"},0)-1)*16,0)</f>
        <v>21.88</v>
      </c>
      <c r="P39" s="191">
        <f ca="1">OFFSET(G9,(MATCH($L$9,{"Medium";"Høy med underskudd";"Høy med overskudd";"Lav vekst"},0)-1)*16,0)</f>
        <v>22.907</v>
      </c>
      <c r="Q39" s="191">
        <f ca="1">OFFSET(H9,(MATCH($L$9,{"Medium";"Høy med underskudd";"Høy med overskudd";"Lav vekst"},0)-1)*16,0)</f>
        <v>23.870999999999999</v>
      </c>
      <c r="R39" s="191">
        <f ca="1">OFFSET(I9,(MATCH($L$9,{"Medium";"Høy med underskudd";"Høy med overskudd";"Lav vekst"},0)-1)*16,0)</f>
        <v>24.508999999999997</v>
      </c>
      <c r="S39" s="191">
        <f ca="1">OFFSET(D12,(MATCH($L$9,{"Medium";"Høy med underskudd";"Høy med overskudd";"Lav vekst"},0)-1)*16,0)</f>
        <v>51.658000000000001</v>
      </c>
      <c r="T39" s="191">
        <f ca="1">OFFSET(E12,(MATCH($L$9,{"Medium";"Høy med underskudd";"Høy med overskudd";"Lav vekst"},0)-1)*16,0)</f>
        <v>51.682000000000002</v>
      </c>
      <c r="U39" s="191">
        <f ca="1">OFFSET(F12,(MATCH($L$9,{"Medium";"Høy med underskudd";"Høy med overskudd";"Lav vekst"},0)-1)*16,0)</f>
        <v>59.405000000000001</v>
      </c>
      <c r="V39" s="191">
        <f ca="1">OFFSET(G12,(MATCH($L$9,{"Medium";"Høy med underskudd";"Høy med overskudd";"Lav vekst"},0)-1)*16,0)</f>
        <v>63.269999999999996</v>
      </c>
      <c r="W39" s="191">
        <f ca="1">OFFSET(H12,(MATCH($L$9,{"Medium";"Høy med underskudd";"Høy med overskudd";"Lav vekst"},0)-1)*16,0)</f>
        <v>64.995000000000005</v>
      </c>
      <c r="X39" s="191">
        <f ca="1">OFFSET(I12,(MATCH($L$9,{"Medium";"Høy med underskudd";"Høy med overskudd";"Lav vekst"},0)-1)*16,0)</f>
        <v>66.376999999999995</v>
      </c>
      <c r="Y39" s="191">
        <f ca="1">OFFSET(D15,(MATCH($L$9,{"Medium";"Høy med underskudd";"Høy med overskudd";"Lav vekst"},0)-1)*16,0)</f>
        <v>29.031999999999996</v>
      </c>
      <c r="Z39" s="191">
        <f ca="1">OFFSET(E15,(MATCH($L$9,{"Medium";"Høy med underskudd";"Høy med overskudd";"Lav vekst"},0)-1)*16,0)</f>
        <v>30.249000000000002</v>
      </c>
      <c r="AA39" s="191">
        <f ca="1">OFFSET(F15,(MATCH($L$9,{"Medium";"Høy med underskudd";"Høy med overskudd";"Lav vekst"},0)-1)*16,0)</f>
        <v>31.141999999999999</v>
      </c>
      <c r="AB39" s="191">
        <f ca="1">OFFSET(G15,(MATCH($L$9,{"Medium";"Høy med underskudd";"Høy med overskudd";"Lav vekst"},0)-1)*16,0)</f>
        <v>32.442999999999998</v>
      </c>
      <c r="AC39" s="191">
        <f ca="1">OFFSET(H15,(MATCH($L$9,{"Medium";"Høy med underskudd";"Høy med overskudd";"Lav vekst"},0)-1)*16,0)</f>
        <v>33.334000000000003</v>
      </c>
      <c r="AD39" s="191">
        <f ca="1">OFFSET(I15,(MATCH($L$9,{"Medium";"Høy med underskudd";"Høy med overskudd";"Lav vekst"},0)-1)*16,0)</f>
        <v>34.74</v>
      </c>
      <c r="AE39" s="191">
        <f ca="1">OFFSET(D18,(MATCH($L$9,{"Medium";"Høy med underskudd";"Høy med overskudd";"Lav vekst"},0)-1)*16,0)</f>
        <v>26.846</v>
      </c>
      <c r="AF39" s="191">
        <f ca="1">OFFSET(E18,(MATCH($L$9,{"Medium";"Høy med underskudd";"Høy med overskudd";"Lav vekst"},0)-1)*16,0)</f>
        <v>27.141000000000002</v>
      </c>
      <c r="AG39" s="191">
        <f ca="1">OFFSET(F18,(MATCH($L$9,{"Medium";"Høy med underskudd";"Høy med overskudd";"Lav vekst"},0)-1)*16,0)</f>
        <v>28.849000000000004</v>
      </c>
      <c r="AH39" s="191">
        <f ca="1">OFFSET(G18,(MATCH($L$9,{"Medium";"Høy med underskudd";"Høy med overskudd";"Lav vekst"},0)-1)*16,0)</f>
        <v>28.999000000000002</v>
      </c>
      <c r="AI39" s="191">
        <f ca="1">OFFSET(H18,(MATCH($L$9,{"Medium";"Høy med underskudd";"Høy med overskudd";"Lav vekst"},0)-1)*16,0)</f>
        <v>29.931000000000001</v>
      </c>
      <c r="AJ39" s="191">
        <f ca="1">OFFSET(I18,(MATCH($L$9,{"Medium";"Høy med underskudd";"Høy med overskudd";"Lav vekst"},0)-1)*16,0)</f>
        <v>30.771999999999998</v>
      </c>
      <c r="AK39" s="191">
        <f ca="1">OFFSET(D21,(MATCH($L$9,{"Medium";"Høy med underskudd";"Høy med overskudd";"Lav vekst"},0)-1)*16,0)</f>
        <v>26.754000000000001</v>
      </c>
      <c r="AL39" s="191">
        <f ca="1">OFFSET(E21,(MATCH($L$9,{"Medium";"Høy med underskudd";"Høy med overskudd";"Lav vekst"},0)-1)*16,0)</f>
        <v>26.448</v>
      </c>
      <c r="AM39" s="191">
        <f ca="1">OFFSET(F21,(MATCH($L$9,{"Medium";"Høy med underskudd";"Høy med overskudd";"Lav vekst"},0)-1)*16,0)</f>
        <v>28.058</v>
      </c>
      <c r="AN39" s="191">
        <f ca="1">OFFSET(G21,(MATCH($L$9,{"Medium";"Høy med underskudd";"Høy med overskudd";"Lav vekst"},0)-1)*16,0)</f>
        <v>29.097999999999999</v>
      </c>
      <c r="AO39" s="191">
        <f ca="1">OFFSET(H21,(MATCH($L$9,{"Medium";"Høy med underskudd";"Høy med overskudd";"Lav vekst"},0)-1)*16,0)</f>
        <v>30.009999999999998</v>
      </c>
      <c r="AP39" s="191">
        <f ca="1">OFFSET(I21,(MATCH($L$9,{"Medium";"Høy med underskudd";"Høy med overskudd";"Lav vekst"},0)-1)*16,0)</f>
        <v>30.597999999999999</v>
      </c>
    </row>
    <row r="40" spans="1:42" s="189" customFormat="1" x14ac:dyDescent="0.25">
      <c r="A40" s="219" t="s">
        <v>87</v>
      </c>
      <c r="B40" s="220" t="s">
        <v>90</v>
      </c>
      <c r="C40" s="181" t="s">
        <v>91</v>
      </c>
      <c r="D40" s="182">
        <v>36.777999999999999</v>
      </c>
      <c r="E40" s="182">
        <v>38.437000000000005</v>
      </c>
      <c r="F40" s="182">
        <v>39.202999999999996</v>
      </c>
      <c r="G40" s="182">
        <v>41.052999999999997</v>
      </c>
      <c r="H40" s="182">
        <v>42.459999999999994</v>
      </c>
      <c r="I40" s="182">
        <v>45.2</v>
      </c>
      <c r="J40" s="143"/>
      <c r="K40" s="143"/>
      <c r="L40" s="190" t="s">
        <v>93</v>
      </c>
      <c r="M40" s="191">
        <f ca="1">OFFSET(D10,(MATCH($L$9,{"Medium";"Høy med underskudd";"Høy med overskudd";"Lav vekst"},0)-1)*16,0)</f>
        <v>-16.179999999999996</v>
      </c>
      <c r="N40" s="191">
        <f ca="1">OFFSET(E10,(MATCH($L$9,{"Medium";"Høy med underskudd";"Høy med overskudd";"Lav vekst"},0)-1)*16,0)</f>
        <v>-17.635000000000002</v>
      </c>
      <c r="O40" s="191">
        <f ca="1">OFFSET(F10,(MATCH($L$9,{"Medium";"Høy med underskudd";"Høy med overskudd";"Lav vekst"},0)-1)*16,0)</f>
        <v>-17.322999999999997</v>
      </c>
      <c r="P40" s="191">
        <f ca="1">OFFSET(G10,(MATCH($L$9,{"Medium";"Høy med underskudd";"Høy med overskudd";"Lav vekst"},0)-1)*16,0)</f>
        <v>-18.145999999999997</v>
      </c>
      <c r="Q40" s="191">
        <f ca="1">OFFSET(H10,(MATCH($L$9,{"Medium";"Høy med underskudd";"Høy med overskudd";"Lav vekst"},0)-1)*16,0)</f>
        <v>-18.588999999999995</v>
      </c>
      <c r="R40" s="191">
        <f ca="1">OFFSET(I10,(MATCH($L$9,{"Medium";"Høy med underskudd";"Høy med overskudd";"Lav vekst"},0)-1)*16,0)</f>
        <v>-20.691000000000006</v>
      </c>
      <c r="S40" s="191">
        <f ca="1">OFFSET(D13,(MATCH($L$9,{"Medium";"Høy med underskudd";"Høy med overskudd";"Lav vekst"},0)-1)*16,0)</f>
        <v>12.667000000000002</v>
      </c>
      <c r="T40" s="191">
        <f ca="1">OFFSET(E13,(MATCH($L$9,{"Medium";"Høy med underskudd";"Høy med overskudd";"Lav vekst"},0)-1)*16,0)</f>
        <v>8.1610000000000014</v>
      </c>
      <c r="U40" s="191">
        <f ca="1">OFFSET(F13,(MATCH($L$9,{"Medium";"Høy med underskudd";"Høy med overskudd";"Lav vekst"},0)-1)*16,0)</f>
        <v>11.030999999999992</v>
      </c>
      <c r="V40" s="191">
        <f ca="1">OFFSET(G13,(MATCH($L$9,{"Medium";"Høy med underskudd";"Høy med overskudd";"Lav vekst"},0)-1)*16,0)</f>
        <v>11.133999999999986</v>
      </c>
      <c r="W40" s="191">
        <f ca="1">OFFSET(H13,(MATCH($L$9,{"Medium";"Høy med underskudd";"Høy med overskudd";"Lav vekst"},0)-1)*16,0)</f>
        <v>10.147999999999996</v>
      </c>
      <c r="X40" s="191">
        <f ca="1">OFFSET(I13,(MATCH($L$9,{"Medium";"Høy med underskudd";"Høy med overskudd";"Lav vekst"},0)-1)*16,0)</f>
        <v>10.494999999999997</v>
      </c>
      <c r="Y40" s="191">
        <f ca="1">OFFSET(D16,(MATCH($L$9,{"Medium";"Høy med underskudd";"Høy med overskudd";"Lav vekst"},0)-1)*16,0)</f>
        <v>11.468999999999994</v>
      </c>
      <c r="Z40" s="191">
        <f ca="1">OFFSET(E16,(MATCH($L$9,{"Medium";"Høy med underskudd";"Høy med overskudd";"Lav vekst"},0)-1)*16,0)</f>
        <v>9.698000000000004</v>
      </c>
      <c r="AA40" s="191">
        <f ca="1">OFFSET(F16,(MATCH($L$9,{"Medium";"Høy med underskudd";"Høy med overskudd";"Lav vekst"},0)-1)*16,0)</f>
        <v>10.573</v>
      </c>
      <c r="AB40" s="191">
        <f ca="1">OFFSET(G16,(MATCH($L$9,{"Medium";"Høy med underskudd";"Høy med overskudd";"Lav vekst"},0)-1)*16,0)</f>
        <v>11.338000000000001</v>
      </c>
      <c r="AC40" s="191">
        <f ca="1">OFFSET(H16,(MATCH($L$9,{"Medium";"Høy med underskudd";"Høy med overskudd";"Lav vekst"},0)-1)*16,0)</f>
        <v>11.431000000000001</v>
      </c>
      <c r="AD40" s="191">
        <f ca="1">OFFSET(I16,(MATCH($L$9,{"Medium";"Høy med underskudd";"Høy med overskudd";"Lav vekst"},0)-1)*16,0)</f>
        <v>12.705000000000002</v>
      </c>
      <c r="AE40" s="191">
        <f ca="1">OFFSET(D19,(MATCH($L$9,{"Medium";"Høy med underskudd";"Høy med overskudd";"Lav vekst"},0)-1)*16,0)</f>
        <v>14.241</v>
      </c>
      <c r="AF40" s="191">
        <f ca="1">OFFSET(E19,(MATCH($L$9,{"Medium";"Høy med underskudd";"Høy med overskudd";"Lav vekst"},0)-1)*16,0)</f>
        <v>14.309000000000003</v>
      </c>
      <c r="AG40" s="191">
        <f ca="1">OFFSET(F19,(MATCH($L$9,{"Medium";"Høy med underskudd";"Høy med overskudd";"Lav vekst"},0)-1)*16,0)</f>
        <v>15.890000000000004</v>
      </c>
      <c r="AH40" s="191">
        <f ca="1">OFFSET(G19,(MATCH($L$9,{"Medium";"Høy med underskudd";"Høy med overskudd";"Lav vekst"},0)-1)*16,0)</f>
        <v>16.020000000000003</v>
      </c>
      <c r="AI40" s="191">
        <f ca="1">OFFSET(H19,(MATCH($L$9,{"Medium";"Høy med underskudd";"Høy med overskudd";"Lav vekst"},0)-1)*16,0)</f>
        <v>16.457000000000001</v>
      </c>
      <c r="AJ40" s="191">
        <f ca="1">OFFSET(I19,(MATCH($L$9,{"Medium";"Høy med underskudd";"Høy med overskudd";"Lav vekst"},0)-1)*16,0)</f>
        <v>16.506</v>
      </c>
      <c r="AK40" s="191">
        <f ca="1">OFFSET(D22,(MATCH($L$9,{"Medium";"Høy med underskudd";"Høy med overskudd";"Lav vekst"},0)-1)*16,0)</f>
        <v>6.9230000000000054</v>
      </c>
      <c r="AL40" s="191">
        <f ca="1">OFFSET(E22,(MATCH($L$9,{"Medium";"Høy med underskudd";"Høy med overskudd";"Lav vekst"},0)-1)*16,0)</f>
        <v>3.2750000000000021</v>
      </c>
      <c r="AM40" s="191">
        <f ca="1">OFFSET(F22,(MATCH($L$9,{"Medium";"Høy med underskudd";"Høy med overskudd";"Lav vekst"},0)-1)*16,0)</f>
        <v>1.5719999999999992</v>
      </c>
      <c r="AN40" s="191">
        <f ca="1">OFFSET(G22,(MATCH($L$9,{"Medium";"Høy med underskudd";"Høy med overskudd";"Lav vekst"},0)-1)*16,0)</f>
        <v>2.2839999999999989</v>
      </c>
      <c r="AO40" s="191">
        <f ca="1">OFFSET(H22,(MATCH($L$9,{"Medium";"Høy med underskudd";"Høy med overskudd";"Lav vekst"},0)-1)*16,0)</f>
        <v>2.5029999999999966</v>
      </c>
      <c r="AP40" s="191">
        <f ca="1">OFFSET(I22,(MATCH($L$9,{"Medium";"Høy med underskudd";"Høy med overskudd";"Lav vekst"},0)-1)*16,0)</f>
        <v>1.6390000000000029</v>
      </c>
    </row>
    <row r="41" spans="1:42" s="143" customFormat="1" x14ac:dyDescent="0.25">
      <c r="A41" s="219"/>
      <c r="B41" s="220"/>
      <c r="C41" s="108" t="s">
        <v>92</v>
      </c>
      <c r="D41" s="183">
        <v>20.598000000000003</v>
      </c>
      <c r="E41" s="183">
        <v>20.802000000000003</v>
      </c>
      <c r="F41" s="183">
        <v>21.88</v>
      </c>
      <c r="G41" s="183">
        <v>22.907</v>
      </c>
      <c r="H41" s="183">
        <v>23.870999999999999</v>
      </c>
      <c r="I41" s="183">
        <v>24.508999999999997</v>
      </c>
    </row>
    <row r="42" spans="1:42" s="143" customFormat="1" x14ac:dyDescent="0.25">
      <c r="A42" s="219"/>
      <c r="B42" s="220"/>
      <c r="C42" s="184" t="s">
        <v>93</v>
      </c>
      <c r="D42" s="183">
        <f t="shared" ref="D42:I42" si="12">D41-D40</f>
        <v>-16.179999999999996</v>
      </c>
      <c r="E42" s="183">
        <f t="shared" si="12"/>
        <v>-17.635000000000002</v>
      </c>
      <c r="F42" s="183">
        <f t="shared" si="12"/>
        <v>-17.322999999999997</v>
      </c>
      <c r="G42" s="183">
        <f t="shared" si="12"/>
        <v>-18.145999999999997</v>
      </c>
      <c r="H42" s="183">
        <f t="shared" si="12"/>
        <v>-18.588999999999995</v>
      </c>
      <c r="I42" s="183">
        <f t="shared" si="12"/>
        <v>-20.691000000000006</v>
      </c>
    </row>
    <row r="43" spans="1:42" s="143" customFormat="1" x14ac:dyDescent="0.25">
      <c r="A43" s="219"/>
      <c r="B43" s="221" t="s">
        <v>94</v>
      </c>
      <c r="C43" s="181" t="s">
        <v>91</v>
      </c>
      <c r="D43" s="182">
        <v>38.991</v>
      </c>
      <c r="E43" s="182">
        <v>43.521000000000001</v>
      </c>
      <c r="F43" s="182">
        <v>48.374000000000009</v>
      </c>
      <c r="G43" s="182">
        <v>52.13600000000001</v>
      </c>
      <c r="H43" s="182">
        <v>54.847000000000008</v>
      </c>
      <c r="I43" s="182">
        <v>55.881999999999998</v>
      </c>
    </row>
    <row r="44" spans="1:42" s="143" customFormat="1" x14ac:dyDescent="0.25">
      <c r="A44" s="219"/>
      <c r="B44" s="221"/>
      <c r="C44" s="108" t="s">
        <v>92</v>
      </c>
      <c r="D44" s="183">
        <v>51.658000000000001</v>
      </c>
      <c r="E44" s="183">
        <v>51.682000000000002</v>
      </c>
      <c r="F44" s="183">
        <v>59.405000000000001</v>
      </c>
      <c r="G44" s="183">
        <v>63.269999999999996</v>
      </c>
      <c r="H44" s="183">
        <v>64.995000000000005</v>
      </c>
      <c r="I44" s="183">
        <v>66.376999999999995</v>
      </c>
      <c r="AD44" s="108"/>
      <c r="AE44" s="108"/>
      <c r="AF44" s="108"/>
    </row>
    <row r="45" spans="1:42" s="143" customFormat="1" x14ac:dyDescent="0.25">
      <c r="A45" s="219"/>
      <c r="B45" s="222"/>
      <c r="C45" s="184" t="s">
        <v>93</v>
      </c>
      <c r="D45" s="183">
        <f t="shared" ref="D45:I45" si="13">D44-D43</f>
        <v>12.667000000000002</v>
      </c>
      <c r="E45" s="183">
        <f t="shared" si="13"/>
        <v>8.1610000000000014</v>
      </c>
      <c r="F45" s="183">
        <f t="shared" si="13"/>
        <v>11.030999999999992</v>
      </c>
      <c r="G45" s="183">
        <f t="shared" si="13"/>
        <v>11.133999999999986</v>
      </c>
      <c r="H45" s="183">
        <f t="shared" si="13"/>
        <v>10.147999999999996</v>
      </c>
      <c r="I45" s="183">
        <f t="shared" si="13"/>
        <v>10.494999999999997</v>
      </c>
      <c r="AD45" s="108"/>
      <c r="AE45" s="108"/>
      <c r="AF45" s="108"/>
    </row>
    <row r="46" spans="1:42" s="143" customFormat="1" x14ac:dyDescent="0.25">
      <c r="A46" s="219"/>
      <c r="B46" s="223" t="s">
        <v>95</v>
      </c>
      <c r="C46" s="181" t="s">
        <v>91</v>
      </c>
      <c r="D46" s="182">
        <v>17.563000000000002</v>
      </c>
      <c r="E46" s="182">
        <v>20.550999999999998</v>
      </c>
      <c r="F46" s="182">
        <v>20.568999999999999</v>
      </c>
      <c r="G46" s="182">
        <v>21.104999999999997</v>
      </c>
      <c r="H46" s="182">
        <v>21.903000000000002</v>
      </c>
      <c r="I46" s="182">
        <v>22.035</v>
      </c>
    </row>
    <row r="47" spans="1:42" s="143" customFormat="1" x14ac:dyDescent="0.25">
      <c r="A47" s="219"/>
      <c r="B47" s="221"/>
      <c r="C47" s="108" t="s">
        <v>92</v>
      </c>
      <c r="D47" s="183">
        <v>29.031999999999996</v>
      </c>
      <c r="E47" s="183">
        <v>30.249000000000002</v>
      </c>
      <c r="F47" s="183">
        <v>31.141999999999999</v>
      </c>
      <c r="G47" s="183">
        <v>32.442999999999998</v>
      </c>
      <c r="H47" s="183">
        <v>33.334000000000003</v>
      </c>
      <c r="I47" s="183">
        <v>34.74</v>
      </c>
    </row>
    <row r="48" spans="1:42" s="143" customFormat="1" x14ac:dyDescent="0.25">
      <c r="A48" s="219"/>
      <c r="B48" s="222"/>
      <c r="C48" s="184" t="s">
        <v>93</v>
      </c>
      <c r="D48" s="183">
        <f t="shared" ref="D48:I48" si="14">D47-D46</f>
        <v>11.468999999999994</v>
      </c>
      <c r="E48" s="183">
        <f t="shared" si="14"/>
        <v>9.698000000000004</v>
      </c>
      <c r="F48" s="183">
        <f t="shared" si="14"/>
        <v>10.573</v>
      </c>
      <c r="G48" s="183">
        <f t="shared" si="14"/>
        <v>11.338000000000001</v>
      </c>
      <c r="H48" s="183">
        <f t="shared" si="14"/>
        <v>11.431000000000001</v>
      </c>
      <c r="I48" s="183">
        <f t="shared" si="14"/>
        <v>12.705000000000002</v>
      </c>
    </row>
    <row r="49" spans="1:32" s="143" customFormat="1" x14ac:dyDescent="0.25">
      <c r="A49" s="219"/>
      <c r="B49" s="222" t="s">
        <v>96</v>
      </c>
      <c r="C49" s="181" t="s">
        <v>91</v>
      </c>
      <c r="D49" s="182">
        <v>28.501999999999999</v>
      </c>
      <c r="E49" s="182">
        <v>29.869999999999997</v>
      </c>
      <c r="F49" s="182">
        <v>30.074999999999999</v>
      </c>
      <c r="G49" s="182">
        <v>30.467999999999996</v>
      </c>
      <c r="H49" s="182">
        <v>31.32</v>
      </c>
      <c r="I49" s="182">
        <v>33.092999999999996</v>
      </c>
    </row>
    <row r="50" spans="1:32" s="143" customFormat="1" x14ac:dyDescent="0.25">
      <c r="A50" s="219"/>
      <c r="B50" s="220"/>
      <c r="C50" s="108" t="s">
        <v>92</v>
      </c>
      <c r="D50" s="183">
        <v>26.846</v>
      </c>
      <c r="E50" s="183">
        <v>27.141000000000002</v>
      </c>
      <c r="F50" s="183">
        <v>28.849000000000004</v>
      </c>
      <c r="G50" s="183">
        <v>28.999000000000002</v>
      </c>
      <c r="H50" s="183">
        <v>29.931000000000001</v>
      </c>
      <c r="I50" s="183">
        <v>30.771999999999998</v>
      </c>
    </row>
    <row r="51" spans="1:32" s="143" customFormat="1" x14ac:dyDescent="0.25">
      <c r="A51" s="219"/>
      <c r="B51" s="220"/>
      <c r="C51" s="184" t="s">
        <v>93</v>
      </c>
      <c r="D51" s="183">
        <f t="shared" ref="D51:I51" si="15">D50-D49</f>
        <v>-1.6559999999999988</v>
      </c>
      <c r="E51" s="183">
        <f t="shared" si="15"/>
        <v>-2.7289999999999957</v>
      </c>
      <c r="F51" s="183">
        <f t="shared" si="15"/>
        <v>-1.2259999999999955</v>
      </c>
      <c r="G51" s="183">
        <f t="shared" si="15"/>
        <v>-1.4689999999999941</v>
      </c>
      <c r="H51" s="183">
        <f t="shared" si="15"/>
        <v>-1.3889999999999993</v>
      </c>
      <c r="I51" s="183">
        <f t="shared" si="15"/>
        <v>-2.320999999999998</v>
      </c>
      <c r="AD51" s="108"/>
      <c r="AE51" s="108"/>
      <c r="AF51" s="108"/>
    </row>
    <row r="52" spans="1:32" s="143" customFormat="1" x14ac:dyDescent="0.25">
      <c r="A52" s="219"/>
      <c r="B52" s="222" t="s">
        <v>97</v>
      </c>
      <c r="C52" s="181" t="s">
        <v>91</v>
      </c>
      <c r="D52" s="182">
        <v>19.830999999999996</v>
      </c>
      <c r="E52" s="182">
        <v>23.172999999999998</v>
      </c>
      <c r="F52" s="182">
        <v>26.486000000000001</v>
      </c>
      <c r="G52" s="182">
        <v>26.814</v>
      </c>
      <c r="H52" s="182">
        <v>27.507000000000001</v>
      </c>
      <c r="I52" s="182">
        <v>28.958999999999996</v>
      </c>
      <c r="AD52" s="108"/>
      <c r="AE52" s="108"/>
      <c r="AF52" s="108"/>
    </row>
    <row r="53" spans="1:32" s="143" customFormat="1" x14ac:dyDescent="0.25">
      <c r="A53" s="219"/>
      <c r="B53" s="220"/>
      <c r="C53" s="108" t="s">
        <v>92</v>
      </c>
      <c r="D53" s="183">
        <v>26.754000000000001</v>
      </c>
      <c r="E53" s="183">
        <v>26.448</v>
      </c>
      <c r="F53" s="183">
        <v>28.058</v>
      </c>
      <c r="G53" s="183">
        <v>29.097999999999999</v>
      </c>
      <c r="H53" s="183">
        <v>30.009999999999998</v>
      </c>
      <c r="I53" s="183">
        <v>30.597999999999999</v>
      </c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AD53" s="108"/>
      <c r="AE53" s="108"/>
      <c r="AF53" s="108"/>
    </row>
    <row r="54" spans="1:32" s="143" customFormat="1" x14ac:dyDescent="0.25">
      <c r="A54" s="219"/>
      <c r="B54" s="220"/>
      <c r="C54" s="184" t="s">
        <v>93</v>
      </c>
      <c r="D54" s="183">
        <f t="shared" ref="D54:I54" si="16">D53-D52</f>
        <v>6.9230000000000054</v>
      </c>
      <c r="E54" s="183">
        <f t="shared" si="16"/>
        <v>3.2750000000000021</v>
      </c>
      <c r="F54" s="183">
        <f t="shared" si="16"/>
        <v>1.5719999999999992</v>
      </c>
      <c r="G54" s="183">
        <f t="shared" si="16"/>
        <v>2.2839999999999989</v>
      </c>
      <c r="H54" s="183">
        <f t="shared" si="16"/>
        <v>2.5029999999999966</v>
      </c>
      <c r="I54" s="183">
        <f t="shared" si="16"/>
        <v>1.6390000000000029</v>
      </c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AD54" s="108"/>
      <c r="AE54" s="108"/>
      <c r="AF54" s="108"/>
    </row>
    <row r="55" spans="1:32" s="143" customFormat="1" x14ac:dyDescent="0.25">
      <c r="A55" s="108"/>
      <c r="B55" s="108"/>
      <c r="C55" s="108"/>
      <c r="D55" s="185">
        <v>2026</v>
      </c>
      <c r="E55" s="185">
        <v>2031</v>
      </c>
      <c r="F55" s="185">
        <v>2035</v>
      </c>
      <c r="G55" s="185">
        <v>2040</v>
      </c>
      <c r="H55" s="185">
        <v>2050</v>
      </c>
      <c r="I55" s="185">
        <v>2060</v>
      </c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AD55" s="108"/>
      <c r="AE55" s="108"/>
      <c r="AF55" s="108"/>
    </row>
    <row r="56" spans="1:32" s="143" customFormat="1" x14ac:dyDescent="0.25">
      <c r="A56" s="219" t="s">
        <v>88</v>
      </c>
      <c r="B56" s="220" t="s">
        <v>90</v>
      </c>
      <c r="C56" s="181" t="s">
        <v>91</v>
      </c>
      <c r="D56" s="183">
        <v>36.9</v>
      </c>
      <c r="E56" s="183">
        <v>37.832000000000001</v>
      </c>
      <c r="F56" s="183">
        <v>37.866999999999997</v>
      </c>
      <c r="G56" s="183">
        <v>36.295999999999999</v>
      </c>
      <c r="H56" s="183">
        <v>39.300999999999995</v>
      </c>
      <c r="I56" s="183">
        <v>40.179000000000002</v>
      </c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AD56" s="108"/>
      <c r="AE56" s="108"/>
      <c r="AF56" s="108"/>
    </row>
    <row r="57" spans="1:32" s="143" customFormat="1" x14ac:dyDescent="0.25">
      <c r="A57" s="219"/>
      <c r="B57" s="220"/>
      <c r="C57" s="108" t="s">
        <v>92</v>
      </c>
      <c r="D57" s="183">
        <v>20.591999999999999</v>
      </c>
      <c r="E57" s="183">
        <v>20.911999999999995</v>
      </c>
      <c r="F57" s="183">
        <v>21.786999999999999</v>
      </c>
      <c r="G57" s="183">
        <v>21.870999999999999</v>
      </c>
      <c r="H57" s="183">
        <v>22.485000000000003</v>
      </c>
      <c r="I57" s="183">
        <v>22.798999999999999</v>
      </c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AD57" s="108"/>
      <c r="AE57" s="108"/>
      <c r="AF57" s="108"/>
    </row>
    <row r="58" spans="1:32" s="143" customFormat="1" x14ac:dyDescent="0.25">
      <c r="A58" s="219"/>
      <c r="B58" s="220"/>
      <c r="C58" s="184" t="s">
        <v>93</v>
      </c>
      <c r="D58" s="183">
        <f t="shared" ref="D58:I58" si="17">D57-D56</f>
        <v>-16.308</v>
      </c>
      <c r="E58" s="183">
        <f t="shared" si="17"/>
        <v>-16.920000000000005</v>
      </c>
      <c r="F58" s="183">
        <f t="shared" si="17"/>
        <v>-16.079999999999998</v>
      </c>
      <c r="G58" s="183">
        <f t="shared" si="17"/>
        <v>-14.425000000000001</v>
      </c>
      <c r="H58" s="183">
        <f t="shared" si="17"/>
        <v>-16.815999999999992</v>
      </c>
      <c r="I58" s="183">
        <f t="shared" si="17"/>
        <v>-17.380000000000003</v>
      </c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AD58" s="108"/>
      <c r="AE58" s="108"/>
      <c r="AF58" s="108"/>
    </row>
    <row r="59" spans="1:32" x14ac:dyDescent="0.25">
      <c r="A59" s="219"/>
      <c r="B59" s="221" t="s">
        <v>94</v>
      </c>
      <c r="C59" s="181" t="s">
        <v>91</v>
      </c>
      <c r="D59" s="182">
        <v>39.113</v>
      </c>
      <c r="E59" s="182">
        <v>40.403000000000006</v>
      </c>
      <c r="F59" s="182">
        <v>42.594000000000001</v>
      </c>
      <c r="G59" s="182">
        <v>44.57800000000001</v>
      </c>
      <c r="H59" s="182">
        <v>45.299000000000007</v>
      </c>
      <c r="I59" s="182">
        <v>46.663000000000011</v>
      </c>
    </row>
    <row r="60" spans="1:32" x14ac:dyDescent="0.25">
      <c r="A60" s="219"/>
      <c r="B60" s="221"/>
      <c r="C60" s="108" t="s">
        <v>92</v>
      </c>
      <c r="D60" s="183">
        <v>51.655000000000001</v>
      </c>
      <c r="E60" s="183">
        <v>52.440999999999995</v>
      </c>
      <c r="F60" s="183">
        <v>52.529000000000003</v>
      </c>
      <c r="G60" s="183">
        <v>54.131999999999998</v>
      </c>
      <c r="H60" s="183">
        <v>55.217999999999996</v>
      </c>
      <c r="I60" s="183">
        <v>54.924999999999997</v>
      </c>
    </row>
    <row r="61" spans="1:32" x14ac:dyDescent="0.25">
      <c r="A61" s="219"/>
      <c r="B61" s="222"/>
      <c r="C61" s="184" t="s">
        <v>93</v>
      </c>
      <c r="D61" s="183">
        <f t="shared" ref="D61:I61" si="18">D60-D59</f>
        <v>12.542000000000002</v>
      </c>
      <c r="E61" s="183">
        <f t="shared" si="18"/>
        <v>12.03799999999999</v>
      </c>
      <c r="F61" s="183">
        <f t="shared" si="18"/>
        <v>9.9350000000000023</v>
      </c>
      <c r="G61" s="183">
        <f t="shared" si="18"/>
        <v>9.5539999999999878</v>
      </c>
      <c r="H61" s="183">
        <f t="shared" si="18"/>
        <v>9.9189999999999898</v>
      </c>
      <c r="I61" s="183">
        <f t="shared" si="18"/>
        <v>8.2619999999999862</v>
      </c>
    </row>
    <row r="62" spans="1:32" x14ac:dyDescent="0.25">
      <c r="A62" s="219"/>
      <c r="B62" s="223" t="s">
        <v>95</v>
      </c>
      <c r="C62" s="181" t="s">
        <v>91</v>
      </c>
      <c r="D62" s="182">
        <v>18.572000000000003</v>
      </c>
      <c r="E62" s="182">
        <v>18.904</v>
      </c>
      <c r="F62" s="182">
        <v>19.213999999999999</v>
      </c>
      <c r="G62" s="182">
        <v>19.473000000000003</v>
      </c>
      <c r="H62" s="182">
        <v>19.953999999999997</v>
      </c>
      <c r="I62" s="182">
        <v>17.977999999999998</v>
      </c>
    </row>
    <row r="63" spans="1:32" x14ac:dyDescent="0.25">
      <c r="A63" s="219"/>
      <c r="B63" s="221"/>
      <c r="C63" s="108" t="s">
        <v>92</v>
      </c>
      <c r="D63" s="183">
        <v>29.207000000000001</v>
      </c>
      <c r="E63" s="183">
        <v>30.495999999999995</v>
      </c>
      <c r="F63" s="183">
        <v>31.014000000000003</v>
      </c>
      <c r="G63" s="183">
        <v>31.357999999999997</v>
      </c>
      <c r="H63" s="183">
        <v>32.414999999999999</v>
      </c>
      <c r="I63" s="183">
        <v>32.512</v>
      </c>
    </row>
    <row r="64" spans="1:32" x14ac:dyDescent="0.25">
      <c r="A64" s="219"/>
      <c r="B64" s="222"/>
      <c r="C64" s="184" t="s">
        <v>93</v>
      </c>
      <c r="D64" s="183">
        <f t="shared" ref="D64:I64" si="19">D63-D62</f>
        <v>10.634999999999998</v>
      </c>
      <c r="E64" s="183">
        <f t="shared" si="19"/>
        <v>11.591999999999995</v>
      </c>
      <c r="F64" s="183">
        <f t="shared" si="19"/>
        <v>11.800000000000004</v>
      </c>
      <c r="G64" s="183">
        <f t="shared" si="19"/>
        <v>11.884999999999994</v>
      </c>
      <c r="H64" s="183">
        <f t="shared" si="19"/>
        <v>12.461000000000002</v>
      </c>
      <c r="I64" s="183">
        <f t="shared" si="19"/>
        <v>14.534000000000002</v>
      </c>
    </row>
    <row r="65" spans="1:38" x14ac:dyDescent="0.25">
      <c r="A65" s="219"/>
      <c r="B65" s="222" t="s">
        <v>96</v>
      </c>
      <c r="C65" s="181" t="s">
        <v>91</v>
      </c>
      <c r="D65" s="182">
        <v>29.065000000000001</v>
      </c>
      <c r="E65" s="182">
        <v>29.361999999999998</v>
      </c>
      <c r="F65" s="182">
        <v>28.486000000000001</v>
      </c>
      <c r="G65" s="182">
        <v>27.942</v>
      </c>
      <c r="H65" s="182">
        <v>30.378</v>
      </c>
      <c r="I65" s="182">
        <v>31.256</v>
      </c>
    </row>
    <row r="66" spans="1:38" x14ac:dyDescent="0.25">
      <c r="A66" s="219"/>
      <c r="B66" s="220"/>
      <c r="C66" s="108" t="s">
        <v>92</v>
      </c>
      <c r="D66" s="183">
        <v>26.875999999999998</v>
      </c>
      <c r="E66" s="183">
        <v>27.442</v>
      </c>
      <c r="F66" s="183">
        <v>27.469000000000001</v>
      </c>
      <c r="G66" s="183">
        <v>28.952999999999999</v>
      </c>
      <c r="H66" s="183">
        <v>29.379000000000005</v>
      </c>
      <c r="I66" s="183">
        <v>29.023000000000003</v>
      </c>
    </row>
    <row r="67" spans="1:38" x14ac:dyDescent="0.25">
      <c r="A67" s="219"/>
      <c r="B67" s="220"/>
      <c r="C67" s="184" t="s">
        <v>93</v>
      </c>
      <c r="D67" s="183">
        <f t="shared" ref="D67:I67" si="20">D66-D65</f>
        <v>-2.1890000000000036</v>
      </c>
      <c r="E67" s="183">
        <f t="shared" si="20"/>
        <v>-1.9199999999999982</v>
      </c>
      <c r="F67" s="183">
        <f t="shared" si="20"/>
        <v>-1.0169999999999995</v>
      </c>
      <c r="G67" s="183">
        <f t="shared" si="20"/>
        <v>1.0109999999999992</v>
      </c>
      <c r="H67" s="183">
        <f t="shared" si="20"/>
        <v>-0.99899999999999523</v>
      </c>
      <c r="I67" s="183">
        <f t="shared" si="20"/>
        <v>-2.232999999999997</v>
      </c>
    </row>
    <row r="68" spans="1:38" x14ac:dyDescent="0.25">
      <c r="A68" s="219"/>
      <c r="B68" s="222" t="s">
        <v>97</v>
      </c>
      <c r="C68" s="181" t="s">
        <v>91</v>
      </c>
      <c r="D68" s="182">
        <v>19.699000000000002</v>
      </c>
      <c r="E68" s="182">
        <v>21.516999999999996</v>
      </c>
      <c r="F68" s="182">
        <v>22.457000000000001</v>
      </c>
      <c r="G68" s="182">
        <v>24.894999999999996</v>
      </c>
      <c r="H68" s="182">
        <v>25.612000000000002</v>
      </c>
      <c r="I68" s="182">
        <v>24.736999999999998</v>
      </c>
    </row>
    <row r="69" spans="1:38" x14ac:dyDescent="0.25">
      <c r="A69" s="219"/>
      <c r="B69" s="220"/>
      <c r="C69" s="108" t="s">
        <v>92</v>
      </c>
      <c r="D69" s="183">
        <v>26.854999999999997</v>
      </c>
      <c r="E69" s="183">
        <v>26.564999999999998</v>
      </c>
      <c r="F69" s="183">
        <v>26.421999999999997</v>
      </c>
      <c r="G69" s="183">
        <v>28.148999999999997</v>
      </c>
      <c r="H69" s="183">
        <v>28.738</v>
      </c>
      <c r="I69" s="183">
        <v>29.071999999999999</v>
      </c>
    </row>
    <row r="70" spans="1:38" x14ac:dyDescent="0.25">
      <c r="A70" s="219"/>
      <c r="B70" s="220"/>
      <c r="C70" s="184" t="s">
        <v>93</v>
      </c>
      <c r="D70" s="183">
        <f t="shared" ref="D70:I70" si="21">D69-D68</f>
        <v>7.1559999999999953</v>
      </c>
      <c r="E70" s="183">
        <f t="shared" si="21"/>
        <v>5.0480000000000018</v>
      </c>
      <c r="F70" s="183">
        <f t="shared" si="21"/>
        <v>3.9649999999999963</v>
      </c>
      <c r="G70" s="183">
        <f t="shared" si="21"/>
        <v>3.2540000000000013</v>
      </c>
      <c r="H70" s="183">
        <f t="shared" si="21"/>
        <v>3.1259999999999977</v>
      </c>
      <c r="I70" s="183">
        <f t="shared" si="21"/>
        <v>4.3350000000000009</v>
      </c>
    </row>
    <row r="71" spans="1:38" x14ac:dyDescent="0.25">
      <c r="D71" s="181"/>
      <c r="E71" s="181"/>
      <c r="F71" s="181"/>
      <c r="G71" s="181"/>
      <c r="H71" s="181"/>
      <c r="I71" s="181"/>
    </row>
    <row r="76" spans="1:38" x14ac:dyDescent="0.25"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5" t="s">
        <v>97</v>
      </c>
      <c r="AH76" s="225"/>
      <c r="AI76" s="225"/>
      <c r="AJ76" s="225"/>
      <c r="AK76" s="225"/>
      <c r="AL76" s="225"/>
    </row>
    <row r="77" spans="1:38" x14ac:dyDescent="0.25">
      <c r="AG77" s="143">
        <f t="shared" ref="AG77:AL77" si="22">AA77</f>
        <v>0</v>
      </c>
      <c r="AH77" s="143">
        <f t="shared" si="22"/>
        <v>0</v>
      </c>
      <c r="AI77" s="143">
        <f t="shared" si="22"/>
        <v>0</v>
      </c>
      <c r="AJ77" s="143">
        <f t="shared" si="22"/>
        <v>0</v>
      </c>
      <c r="AK77" s="143">
        <f t="shared" si="22"/>
        <v>0</v>
      </c>
      <c r="AL77" s="143">
        <f t="shared" si="22"/>
        <v>0</v>
      </c>
    </row>
    <row r="78" spans="1:38" x14ac:dyDescent="0.25">
      <c r="U78" s="183"/>
      <c r="V78" s="183"/>
      <c r="W78" s="183"/>
      <c r="X78" s="183"/>
      <c r="Y78" s="183"/>
      <c r="Z78" s="183"/>
      <c r="AA78" s="183"/>
      <c r="AB78" s="183"/>
      <c r="AC78" s="183"/>
      <c r="AD78" s="183"/>
      <c r="AE78" s="183"/>
      <c r="AF78" s="183"/>
      <c r="AG78" s="187">
        <f t="shared" ref="AG78:AL80" si="23">D73</f>
        <v>0</v>
      </c>
      <c r="AH78" s="187">
        <f t="shared" si="23"/>
        <v>0</v>
      </c>
      <c r="AI78" s="187">
        <f t="shared" si="23"/>
        <v>0</v>
      </c>
      <c r="AJ78" s="187">
        <f t="shared" si="23"/>
        <v>0</v>
      </c>
      <c r="AK78" s="187">
        <f t="shared" si="23"/>
        <v>0</v>
      </c>
      <c r="AL78" s="187">
        <f t="shared" si="23"/>
        <v>0</v>
      </c>
    </row>
    <row r="79" spans="1:38" x14ac:dyDescent="0.25">
      <c r="U79" s="183"/>
      <c r="V79" s="183"/>
      <c r="W79" s="183"/>
      <c r="X79" s="183"/>
      <c r="Y79" s="183"/>
      <c r="Z79" s="183"/>
      <c r="AA79" s="183"/>
      <c r="AB79" s="183"/>
      <c r="AC79" s="183"/>
      <c r="AD79" s="183"/>
      <c r="AE79" s="183"/>
      <c r="AF79" s="183"/>
      <c r="AG79" s="187">
        <f t="shared" si="23"/>
        <v>0</v>
      </c>
      <c r="AH79" s="187">
        <f t="shared" si="23"/>
        <v>0</v>
      </c>
      <c r="AI79" s="187">
        <f t="shared" si="23"/>
        <v>0</v>
      </c>
      <c r="AJ79" s="187">
        <f t="shared" si="23"/>
        <v>0</v>
      </c>
      <c r="AK79" s="187">
        <f t="shared" si="23"/>
        <v>0</v>
      </c>
      <c r="AL79" s="187">
        <f t="shared" si="23"/>
        <v>0</v>
      </c>
    </row>
    <row r="80" spans="1:38" x14ac:dyDescent="0.25">
      <c r="U80" s="183"/>
      <c r="V80" s="183"/>
      <c r="W80" s="183"/>
      <c r="X80" s="183"/>
      <c r="Y80" s="183"/>
      <c r="Z80" s="183"/>
      <c r="AA80" s="183"/>
      <c r="AB80" s="183"/>
      <c r="AC80" s="183"/>
      <c r="AD80" s="183"/>
      <c r="AE80" s="183"/>
      <c r="AF80" s="183"/>
      <c r="AG80" s="187">
        <f t="shared" si="23"/>
        <v>0</v>
      </c>
      <c r="AH80" s="187">
        <f t="shared" si="23"/>
        <v>0</v>
      </c>
      <c r="AI80" s="187">
        <f t="shared" si="23"/>
        <v>0</v>
      </c>
      <c r="AJ80" s="187">
        <f t="shared" si="23"/>
        <v>0</v>
      </c>
      <c r="AK80" s="187">
        <f t="shared" si="23"/>
        <v>0</v>
      </c>
      <c r="AL80" s="187">
        <f t="shared" si="23"/>
        <v>0</v>
      </c>
    </row>
  </sheetData>
  <mergeCells count="33">
    <mergeCell ref="U76:Z76"/>
    <mergeCell ref="AA76:AF76"/>
    <mergeCell ref="AG76:AL76"/>
    <mergeCell ref="L9:L11"/>
    <mergeCell ref="Y36:AD36"/>
    <mergeCell ref="S36:X36"/>
    <mergeCell ref="M36:R36"/>
    <mergeCell ref="AE36:AJ36"/>
    <mergeCell ref="AK36:AP36"/>
    <mergeCell ref="A56:A70"/>
    <mergeCell ref="B56:B58"/>
    <mergeCell ref="B59:B61"/>
    <mergeCell ref="B62:B64"/>
    <mergeCell ref="B65:B67"/>
    <mergeCell ref="B68:B70"/>
    <mergeCell ref="B30:B32"/>
    <mergeCell ref="B33:B35"/>
    <mergeCell ref="B36:B38"/>
    <mergeCell ref="A40:A54"/>
    <mergeCell ref="B40:B42"/>
    <mergeCell ref="B43:B45"/>
    <mergeCell ref="B46:B48"/>
    <mergeCell ref="B49:B51"/>
    <mergeCell ref="A24:A38"/>
    <mergeCell ref="B24:B26"/>
    <mergeCell ref="B27:B29"/>
    <mergeCell ref="B52:B54"/>
    <mergeCell ref="A8:A22"/>
    <mergeCell ref="B8:B10"/>
    <mergeCell ref="B11:B13"/>
    <mergeCell ref="B14:B16"/>
    <mergeCell ref="B17:B19"/>
    <mergeCell ref="B20:B22"/>
  </mergeCells>
  <dataValidations count="1">
    <dataValidation type="list" allowBlank="1" showInputMessage="1" showErrorMessage="1" sqref="O26 L9" xr:uid="{1AC51AB1-39AD-4771-BE62-3D51D2B7B124}">
      <formula1>$A$8:$A$70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98CD2CCE0047E4083BC4AEF1F39061E" ma:contentTypeVersion="21" ma:contentTypeDescription="Opprett et nytt dokument." ma:contentTypeScope="" ma:versionID="e308b399db3d133d1a560c21815b0384">
  <xsd:schema xmlns:xsd="http://www.w3.org/2001/XMLSchema" xmlns:xs="http://www.w3.org/2001/XMLSchema" xmlns:p="http://schemas.microsoft.com/office/2006/metadata/properties" xmlns:ns2="98112996-64fd-402b-9c86-8e61787f30ff" xmlns:ns3="4b02223f-79db-47c0-b5e8-5ec0321a0115" xmlns:ns4="8ce9d2f1-ee31-4552-9815-0567a4ed2dc8" targetNamespace="http://schemas.microsoft.com/office/2006/metadata/properties" ma:root="true" ma:fieldsID="74a0be1c58480c73f9d33b8d3e7dcd16" ns2:_="" ns3:_="" ns4:_="">
    <xsd:import namespace="98112996-64fd-402b-9c86-8e61787f30ff"/>
    <xsd:import namespace="4b02223f-79db-47c0-b5e8-5ec0321a0115"/>
    <xsd:import namespace="8ce9d2f1-ee31-4552-9815-0567a4ed2dc8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ensitivity" minOccurs="0"/>
                <xsd:element ref="ns4:MediaServiceMetadata" minOccurs="0"/>
                <xsd:element ref="ns4:MediaServiceFastMetadata" minOccurs="0"/>
                <xsd:element ref="ns2:SharedWithUsers" minOccurs="0"/>
                <xsd:element ref="ns2:SharedWithDetails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OCR" minOccurs="0"/>
                <xsd:element ref="ns2:TaxCatchAll" minOccurs="0"/>
                <xsd:element ref="ns4:lcf76f155ced4ddcb4097134ff3c332f" minOccurs="0"/>
                <xsd:element ref="ns4:MediaLengthInSeconds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112996-64fd-402b-9c86-8e61787f30f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kument-ID-verdi" ma:description="Verdien for dokument-IDen som er tilordnet elementet." ma:internalName="_dlc_DocId" ma:readOnly="true">
      <xsd:simpleType>
        <xsd:restriction base="dms:Text"/>
      </xsd:simpleType>
    </xsd:element>
    <xsd:element name="_dlc_DocIdUrl" ma:index="9" nillable="true" ma:displayName="Dokument-ID" ma:description="Fast kobling til dokumente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4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c720d71-7ee9-44d4-bd3c-41d97e9fb741}" ma:internalName="TaxCatchAll" ma:showField="CatchAllData" ma:web="98112996-64fd-402b-9c86-8e61787f30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223f-79db-47c0-b5e8-5ec0321a0115" elementFormDefault="qualified">
    <xsd:import namespace="http://schemas.microsoft.com/office/2006/documentManagement/types"/>
    <xsd:import namespace="http://schemas.microsoft.com/office/infopath/2007/PartnerControls"/>
    <xsd:element name="Sensitivity" ma:index="11" nillable="true" ma:displayName="Verdivurdering" ma:format="Dropdown" ma:internalName="Sensitivity">
      <xsd:simpleType>
        <xsd:restriction base="dms:Choice">
          <xsd:enumeration value="Statnett åpen"/>
          <xsd:enumeration value="Statnett intern"/>
          <xsd:enumeration value="Statnett konfidensiell"/>
          <xsd:enumeration value="Statnett sensitiv"/>
          <xsd:enumeration value="Statnett sensitiv Kraftsensitiv"/>
          <xsd:enumeration value="Statnett sensitiv -(EN) Sensitive energy data"/>
          <xsd:enumeration value="Statnett sensitiv Markedssensitiv"/>
          <xsd:enumeration value="Statnett sensitiv -(EN) Sensitive market data"/>
          <xsd:enumeration value="Statnett sensitiv Sensitive personopplysninger"/>
          <xsd:enumeration value="Statnett sensitiv -(EN) Sensitive personal data"/>
          <xsd:enumeration value="Annet"/>
          <xsd:enumeration value="Annet Ikke Statnett-informasjon"/>
          <xsd:enumeration value="Annet Ikke jobbrelater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e9d2f1-ee31-4552-9815-0567a4ed2d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5" nillable="true" ma:taxonomy="true" ma:internalName="lcf76f155ced4ddcb4097134ff3c332f" ma:taxonomyFieldName="MediaServiceImageTags" ma:displayName="Bildemerkelapper" ma:readOnly="false" ma:fieldId="{5cf76f15-5ced-4ddc-b409-7134ff3c332f}" ma:taxonomyMulti="true" ma:sspId="a8cafb89-d1b3-4155-81e5-ef749a9dca8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8112996-64fd-402b-9c86-8e61787f30ff">ARBEIDSROM-633-44705</_dlc_DocId>
    <_dlc_DocIdUrl xmlns="98112996-64fd-402b-9c86-8e61787f30ff">
      <Url>http://samhandling.statnett.no/PlanOgAnalyse/_layouts/15/DocIdRedir.aspx?ID=ARBEIDSROM-633-44705</Url>
      <Description>ARBEIDSROM-633-44705</Description>
    </_dlc_DocIdUrl>
    <Sensitivity xmlns="4b02223f-79db-47c0-b5e8-5ec0321a0115" xsi:nil="true"/>
    <lcf76f155ced4ddcb4097134ff3c332f xmlns="8ce9d2f1-ee31-4552-9815-0567a4ed2dc8">
      <Terms xmlns="http://schemas.microsoft.com/office/infopath/2007/PartnerControls"/>
    </lcf76f155ced4ddcb4097134ff3c332f>
    <TaxCatchAll xmlns="98112996-64fd-402b-9c86-8e61787f30ff" xsi:nil="true"/>
  </documentManagement>
</p:properties>
</file>

<file path=customXml/itemProps1.xml><?xml version="1.0" encoding="utf-8"?>
<ds:datastoreItem xmlns:ds="http://schemas.openxmlformats.org/officeDocument/2006/customXml" ds:itemID="{F3C972D9-385A-43E6-858F-B88734007E2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B51218C-0B37-4B31-8D14-9005A4CC300F}"/>
</file>

<file path=customXml/itemProps3.xml><?xml version="1.0" encoding="utf-8"?>
<ds:datastoreItem xmlns:ds="http://schemas.openxmlformats.org/officeDocument/2006/customXml" ds:itemID="{B3D7C5C9-DE78-454B-9B0E-C2633B15057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287F187-9DB4-430E-8D1D-F0F94DE7A73F}">
  <ds:schemaRefs>
    <ds:schemaRef ds:uri="http://purl.org/dc/elements/1.1/"/>
    <ds:schemaRef ds:uri="http://purl.org/dc/dcmitype/"/>
    <ds:schemaRef ds:uri="http://schemas.openxmlformats.org/package/2006/metadata/core-properties"/>
    <ds:schemaRef ds:uri="4b02223f-79db-47c0-b5e8-5ec0321a0115"/>
    <ds:schemaRef ds:uri="http://www.w3.org/XML/1998/namespace"/>
    <ds:schemaRef ds:uri="8ce9d2f1-ee31-4552-9815-0567a4ed2dc8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98112996-64fd-402b-9c86-8e61787f30f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10</vt:i4>
      </vt:variant>
    </vt:vector>
  </HeadingPairs>
  <TitlesOfParts>
    <vt:vector size="10" baseType="lpstr">
      <vt:lpstr>Info</vt:lpstr>
      <vt:lpstr>Brensels- og CO2-priser</vt:lpstr>
      <vt:lpstr>Europa</vt:lpstr>
      <vt:lpstr>Forbruk og produksjon Europa</vt:lpstr>
      <vt:lpstr>Kraftpriser Europa</vt:lpstr>
      <vt:lpstr>Norden</vt:lpstr>
      <vt:lpstr>Forbruk og produksjon Norden</vt:lpstr>
      <vt:lpstr>Norsk forbruk</vt:lpstr>
      <vt:lpstr>Kraftpriser Norden</vt:lpstr>
      <vt:lpstr>Energibalanse Norge</vt:lpstr>
    </vt:vector>
  </TitlesOfParts>
  <Manager/>
  <Company>Statnett SF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Vegard Holmefjord</dc:creator>
  <cp:keywords/>
  <dc:description/>
  <cp:lastModifiedBy>Rolf Korneliussen</cp:lastModifiedBy>
  <cp:revision/>
  <dcterms:created xsi:type="dcterms:W3CDTF">2018-12-12T12:06:55Z</dcterms:created>
  <dcterms:modified xsi:type="dcterms:W3CDTF">2026-10-28T21:04:25Z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0x010100E98CD2CCE0047E4083BC4AEF1F39061E</vt:lpwstr>
  </property>
  <property fmtid="{D5CDD505-2E9C-101B-9397-08002B2CF9AE}" pid="3" name="_dlc_DocIdItemGuid">
    <vt:lpwstr>cbcbba32-b0ea-456c-9282-7ceabdb02717</vt:lpwstr>
  </property>
  <property fmtid="{D5CDD505-2E9C-101B-9397-08002B2CF9AE}" pid="4" name="MediaServiceImageTags">
    <vt:lpwstr/>
  </property>
  <property fmtid="{D5CDD505-2E9C-101B-9397-08002B2CF9AE}" pid="5" name="MSIP_Label_82ce82a2-c9dc-484b-9d3f-6e6f4582d96b_Enabled">
    <vt:lpwstr>true</vt:lpwstr>
  </property>
  <property fmtid="{D5CDD505-2E9C-101B-9397-08002B2CF9AE}" pid="6" name="MSIP_Label_82ce82a2-c9dc-484b-9d3f-6e6f4582d96b_SetDate">
    <vt:lpwstr>2023-03-22T07:49:23Z</vt:lpwstr>
  </property>
  <property fmtid="{D5CDD505-2E9C-101B-9397-08002B2CF9AE}" pid="7" name="MSIP_Label_82ce82a2-c9dc-484b-9d3f-6e6f4582d96b_Method">
    <vt:lpwstr>Privileged</vt:lpwstr>
  </property>
  <property fmtid="{D5CDD505-2E9C-101B-9397-08002B2CF9AE}" pid="8" name="MSIP_Label_82ce82a2-c9dc-484b-9d3f-6e6f4582d96b_Name">
    <vt:lpwstr>Statnett åpen_0</vt:lpwstr>
  </property>
  <property fmtid="{D5CDD505-2E9C-101B-9397-08002B2CF9AE}" pid="9" name="MSIP_Label_82ce82a2-c9dc-484b-9d3f-6e6f4582d96b_SiteId">
    <vt:lpwstr>a8d61462-f252-44b2-bf6a-d7231960c041</vt:lpwstr>
  </property>
  <property fmtid="{D5CDD505-2E9C-101B-9397-08002B2CF9AE}" pid="10" name="MSIP_Label_82ce82a2-c9dc-484b-9d3f-6e6f4582d96b_ActionId">
    <vt:lpwstr>ad76b10e-cff5-4fb1-ad33-2b4dd0ce2b2f</vt:lpwstr>
  </property>
  <property fmtid="{D5CDD505-2E9C-101B-9397-08002B2CF9AE}" pid="11" name="MSIP_Label_82ce82a2-c9dc-484b-9d3f-6e6f4582d96b_ContentBits">
    <vt:lpwstr>1</vt:lpwstr>
  </property>
</Properties>
</file>